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9 мес 2025 об исполнении ИПР\Паспорта\"/>
    </mc:Choice>
  </mc:AlternateContent>
  <xr:revisionPtr revIDLastSave="0" documentId="13_ncr:1_{E238549D-588F-4B3C-8FD7-CEDEFDD284A6}" xr6:coauthVersionLast="45" xr6:coauthVersionMax="47" xr10:uidLastSave="{00000000-0000-0000-0000-000000000000}"/>
  <bookViews>
    <workbookView xWindow="-120" yWindow="-120" windowWidth="29040" windowHeight="15720" tabRatio="789" firstSheet="5" activeTab="7"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_xlnm.Print_Area" localSheetId="10">'7. Паспорт отчет о закупке'!$A$1:$AX$29</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33" i="10" l="1"/>
  <c r="N30" i="10" l="1"/>
  <c r="N24" i="10"/>
  <c r="AG24" i="10" s="1"/>
  <c r="B30" i="12"/>
  <c r="D33" i="10"/>
  <c r="AG64" i="10"/>
  <c r="AG65" i="10"/>
  <c r="AG66" i="10"/>
  <c r="AG67" i="10"/>
  <c r="AG68" i="10"/>
  <c r="AG69" i="10"/>
  <c r="AG70" i="10"/>
  <c r="AG71" i="10"/>
  <c r="AG72" i="10"/>
  <c r="AG54" i="10"/>
  <c r="AG55" i="10"/>
  <c r="AG56" i="10"/>
  <c r="AG57" i="10"/>
  <c r="AG58" i="10"/>
  <c r="AG59" i="10"/>
  <c r="AG60" i="10"/>
  <c r="AG61" i="10"/>
  <c r="AG62" i="10"/>
  <c r="AG63" i="10"/>
  <c r="AG40" i="10"/>
  <c r="AG41" i="10"/>
  <c r="AG42" i="10"/>
  <c r="AG43" i="10"/>
  <c r="AG44" i="10"/>
  <c r="AG45" i="10"/>
  <c r="AG46" i="10"/>
  <c r="AG47" i="10"/>
  <c r="AG48" i="10"/>
  <c r="AG49" i="10"/>
  <c r="AG50" i="10"/>
  <c r="AG51" i="10"/>
  <c r="AG52" i="10"/>
  <c r="AG53" i="10"/>
  <c r="AG32" i="10"/>
  <c r="AG33" i="10"/>
  <c r="AG34" i="10"/>
  <c r="AG35" i="10"/>
  <c r="AG36" i="10"/>
  <c r="AG37" i="10"/>
  <c r="AG38" i="10"/>
  <c r="AG39" i="10"/>
  <c r="AG31" i="10"/>
  <c r="AG30" i="10"/>
  <c r="AG29" i="10"/>
  <c r="AG28" i="10"/>
  <c r="D28" i="10"/>
  <c r="D30" i="10"/>
  <c r="D24" i="10" l="1"/>
  <c r="AG25" i="10"/>
  <c r="AG26" i="10"/>
  <c r="AG27" i="10"/>
  <c r="AF25" i="10"/>
  <c r="AF26" i="10"/>
  <c r="AF27" i="10"/>
  <c r="AF28" i="10"/>
  <c r="AF29" i="10"/>
  <c r="AF30" i="10"/>
  <c r="AF31" i="10"/>
  <c r="AF32" i="10"/>
  <c r="AF33" i="10"/>
  <c r="AF34" i="10"/>
  <c r="AF35" i="10"/>
  <c r="AF36" i="10"/>
  <c r="AF37" i="10"/>
  <c r="AF38" i="10"/>
  <c r="AF39" i="10"/>
  <c r="AF40" i="10"/>
  <c r="AF41" i="10"/>
  <c r="AF42" i="10"/>
  <c r="AF43" i="10"/>
  <c r="AF44" i="10"/>
  <c r="AF45" i="10"/>
  <c r="AF46" i="10"/>
  <c r="AF47" i="10"/>
  <c r="AF48" i="10"/>
  <c r="AF49" i="10"/>
  <c r="AF50" i="10"/>
  <c r="AF51" i="10"/>
  <c r="AF52" i="10"/>
  <c r="AF53" i="10"/>
  <c r="AF54" i="10"/>
  <c r="AF55" i="10"/>
  <c r="AF56" i="10"/>
  <c r="AF57" i="10"/>
  <c r="AF58" i="10"/>
  <c r="AF59" i="10"/>
  <c r="AF60" i="10"/>
  <c r="AF61" i="10"/>
  <c r="AF62" i="10"/>
  <c r="AF63" i="10"/>
  <c r="AF64" i="10"/>
  <c r="AF65" i="10"/>
  <c r="AF66" i="10"/>
  <c r="AF67" i="10"/>
  <c r="AF68" i="10"/>
  <c r="AF69" i="10"/>
  <c r="AF70" i="10"/>
  <c r="AF71" i="10"/>
  <c r="AF72" i="10"/>
  <c r="AF24" i="10"/>
  <c r="D25" i="10"/>
  <c r="D26" i="10"/>
  <c r="D27" i="10"/>
  <c r="D29" i="10"/>
  <c r="D31" i="10"/>
  <c r="D32"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B41" i="12" l="1"/>
  <c r="B40" i="12"/>
  <c r="B45" i="12"/>
  <c r="A26" i="11" l="1"/>
  <c r="A14" i="2" l="1"/>
  <c r="Q22" i="2" s="1"/>
  <c r="B1" i="12" l="1"/>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0"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D66" i="8" l="1"/>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C62" i="8"/>
  <c r="C48" i="8"/>
  <c r="C57" i="8" s="1"/>
  <c r="C59" i="8"/>
  <c r="B59" i="8"/>
  <c r="D47" i="8"/>
  <c r="D59" i="8" s="1"/>
  <c r="C61" i="8"/>
  <c r="B62" i="8"/>
  <c r="B61" i="8"/>
  <c r="C79" i="8" l="1"/>
  <c r="B58" i="8"/>
  <c r="C58" i="8"/>
  <c r="D60" i="8"/>
  <c r="D48" i="8"/>
  <c r="D57" i="8" s="1"/>
  <c r="D79" i="8" s="1"/>
  <c r="E47" i="8"/>
  <c r="D61" i="8"/>
  <c r="D62" i="8"/>
  <c r="B64" i="8" l="1"/>
  <c r="B67" i="8" s="1"/>
  <c r="B78" i="8"/>
  <c r="D58" i="8"/>
  <c r="D78" i="8" s="1"/>
  <c r="E61" i="8"/>
  <c r="E62" i="8"/>
  <c r="E48" i="8"/>
  <c r="E57" i="8" s="1"/>
  <c r="E60" i="8"/>
  <c r="F47" i="8"/>
  <c r="E59" i="8"/>
  <c r="C64" i="8"/>
  <c r="C67" i="8" s="1"/>
  <c r="C78" i="8"/>
  <c r="D64" i="8" l="1"/>
  <c r="D67" i="8" s="1"/>
  <c r="D69" i="8" s="1"/>
  <c r="D70" i="8" s="1"/>
  <c r="B74" i="8"/>
  <c r="B69" i="8"/>
  <c r="B70" i="8" s="1"/>
  <c r="B71" i="8" s="1"/>
  <c r="C74" i="8"/>
  <c r="C69" i="8"/>
  <c r="E79" i="8"/>
  <c r="E58" i="8"/>
  <c r="E78" i="8" s="1"/>
  <c r="F62" i="8"/>
  <c r="F61" i="8"/>
  <c r="F59" i="8"/>
  <c r="G47" i="8"/>
  <c r="F60" i="8"/>
  <c r="F48" i="8"/>
  <c r="F57" i="8" s="1"/>
  <c r="D74" i="8" l="1"/>
  <c r="B77" i="8"/>
  <c r="B82" i="8" s="1"/>
  <c r="B83" i="8" s="1"/>
  <c r="F58" i="8"/>
  <c r="F78" i="8" s="1"/>
  <c r="E64" i="8"/>
  <c r="E67" i="8" s="1"/>
  <c r="E69" i="8" s="1"/>
  <c r="F79" i="8"/>
  <c r="G60" i="8"/>
  <c r="G48" i="8"/>
  <c r="G57" i="8" s="1"/>
  <c r="G61" i="8"/>
  <c r="H47" i="8"/>
  <c r="G59" i="8"/>
  <c r="G62" i="8"/>
  <c r="C70" i="8"/>
  <c r="C77" i="8" s="1"/>
  <c r="C82" i="8" s="1"/>
  <c r="C85" i="8" s="1"/>
  <c r="D71" i="8"/>
  <c r="B87" i="8"/>
  <c r="E74" i="8" l="1"/>
  <c r="F64" i="8"/>
  <c r="F67" i="8" s="1"/>
  <c r="F69" i="8" s="1"/>
  <c r="C71" i="8"/>
  <c r="H48" i="8"/>
  <c r="H57" i="8" s="1"/>
  <c r="H79" i="8" s="1"/>
  <c r="H59" i="8"/>
  <c r="H61" i="8"/>
  <c r="I47" i="8"/>
  <c r="H60" i="8"/>
  <c r="H62" i="8"/>
  <c r="G79" i="8"/>
  <c r="E70" i="8"/>
  <c r="E71" i="8" s="1"/>
  <c r="G58" i="8"/>
  <c r="G78" i="8" s="1"/>
  <c r="C83" i="8"/>
  <c r="C88" i="8" s="1"/>
  <c r="C87" i="8"/>
  <c r="B85" i="8"/>
  <c r="B86" i="8" s="1"/>
  <c r="C86" i="8" s="1"/>
  <c r="C89" i="8" s="1"/>
  <c r="D77" i="8"/>
  <c r="D82" i="8" s="1"/>
  <c r="F74" i="8" l="1"/>
  <c r="B88" i="8"/>
  <c r="G64" i="8"/>
  <c r="G67" i="8" s="1"/>
  <c r="F70" i="8"/>
  <c r="F71" i="8" s="1"/>
  <c r="H58" i="8"/>
  <c r="I61" i="8"/>
  <c r="I59" i="8"/>
  <c r="J47" i="8"/>
  <c r="I60" i="8"/>
  <c r="I62" i="8"/>
  <c r="I48" i="8"/>
  <c r="I57" i="8" s="1"/>
  <c r="B89" i="8"/>
  <c r="D87" i="8"/>
  <c r="D85" i="8"/>
  <c r="D86" i="8" s="1"/>
  <c r="D89" i="8" s="1"/>
  <c r="D83" i="8"/>
  <c r="D88" i="8" s="1"/>
  <c r="E77" i="8"/>
  <c r="E82" i="8" s="1"/>
  <c r="E85" i="8" s="1"/>
  <c r="E86" i="8" s="1"/>
  <c r="E89" i="8" s="1"/>
  <c r="I58" i="8" l="1"/>
  <c r="J48" i="8"/>
  <c r="J57" i="8" s="1"/>
  <c r="J79" i="8" s="1"/>
  <c r="J62" i="8"/>
  <c r="J61" i="8"/>
  <c r="J60" i="8"/>
  <c r="J59" i="8"/>
  <c r="K47" i="8"/>
  <c r="I78" i="8"/>
  <c r="I64" i="8"/>
  <c r="I67" i="8" s="1"/>
  <c r="I79" i="8"/>
  <c r="G69" i="8"/>
  <c r="G70" i="8" s="1"/>
  <c r="G71" i="8" s="1"/>
  <c r="G74" i="8"/>
  <c r="H64" i="8"/>
  <c r="H67" i="8" s="1"/>
  <c r="H78" i="8"/>
  <c r="F77" i="8"/>
  <c r="F82" i="8" s="1"/>
  <c r="F85" i="8" s="1"/>
  <c r="F86" i="8" s="1"/>
  <c r="F89" i="8" s="1"/>
  <c r="E83" i="8"/>
  <c r="E88" i="8" s="1"/>
  <c r="E87" i="8"/>
  <c r="F87" i="8" l="1"/>
  <c r="G77" i="8"/>
  <c r="G82" i="8" s="1"/>
  <c r="G83" i="8" s="1"/>
  <c r="J58" i="8"/>
  <c r="H74" i="8"/>
  <c r="H69" i="8"/>
  <c r="I74" i="8"/>
  <c r="I69" i="8"/>
  <c r="I70" i="8" s="1"/>
  <c r="I71" i="8" s="1"/>
  <c r="K60" i="8"/>
  <c r="K48" i="8"/>
  <c r="K57" i="8" s="1"/>
  <c r="L47" i="8"/>
  <c r="K61" i="8"/>
  <c r="K59" i="8"/>
  <c r="K62" i="8"/>
  <c r="F83" i="8"/>
  <c r="F88" i="8" s="1"/>
  <c r="J78" i="8" l="1"/>
  <c r="J64" i="8"/>
  <c r="J67" i="8" s="1"/>
  <c r="G85" i="8"/>
  <c r="G86" i="8" s="1"/>
  <c r="G89" i="8" s="1"/>
  <c r="G87" i="8"/>
  <c r="K79" i="8"/>
  <c r="H70" i="8"/>
  <c r="H77" i="8" s="1"/>
  <c r="H82" i="8" s="1"/>
  <c r="H85" i="8" s="1"/>
  <c r="K58" i="8"/>
  <c r="K78" i="8" s="1"/>
  <c r="L48" i="8"/>
  <c r="L57" i="8" s="1"/>
  <c r="L59" i="8"/>
  <c r="L61" i="8"/>
  <c r="M47" i="8"/>
  <c r="L60" i="8"/>
  <c r="L62" i="8"/>
  <c r="G88" i="8"/>
  <c r="H86" i="8" l="1"/>
  <c r="H89" i="8" s="1"/>
  <c r="H71" i="8"/>
  <c r="K64" i="8"/>
  <c r="K67" i="8" s="1"/>
  <c r="H83" i="8"/>
  <c r="H88" i="8" s="1"/>
  <c r="H87" i="8"/>
  <c r="I77" i="8"/>
  <c r="I82" i="8" s="1"/>
  <c r="I87" i="8" s="1"/>
  <c r="J74" i="8"/>
  <c r="J69" i="8"/>
  <c r="J70" i="8" s="1"/>
  <c r="J71" i="8" s="1"/>
  <c r="L58" i="8"/>
  <c r="L64" i="8" s="1"/>
  <c r="L67" i="8" s="1"/>
  <c r="L79" i="8"/>
  <c r="K74" i="8"/>
  <c r="K69" i="8"/>
  <c r="K70" i="8" s="1"/>
  <c r="K71" i="8" s="1"/>
  <c r="M61" i="8"/>
  <c r="M59" i="8"/>
  <c r="N47" i="8"/>
  <c r="M60" i="8"/>
  <c r="M62" i="8"/>
  <c r="M48" i="8"/>
  <c r="M57" i="8" s="1"/>
  <c r="I83" i="8" l="1"/>
  <c r="I88" i="8" s="1"/>
  <c r="I85" i="8"/>
  <c r="I86" i="8" s="1"/>
  <c r="I89" i="8" s="1"/>
  <c r="L78" i="8"/>
  <c r="J77" i="8"/>
  <c r="J82" i="8" s="1"/>
  <c r="J87" i="8" s="1"/>
  <c r="M58" i="8"/>
  <c r="M78" i="8" s="1"/>
  <c r="N48" i="8"/>
  <c r="N57" i="8" s="1"/>
  <c r="N62" i="8"/>
  <c r="N61" i="8"/>
  <c r="N59" i="8"/>
  <c r="N60" i="8"/>
  <c r="O47" i="8"/>
  <c r="M79" i="8"/>
  <c r="L74" i="8"/>
  <c r="L69" i="8"/>
  <c r="K77" i="8" l="1"/>
  <c r="K82" i="8" s="1"/>
  <c r="K85" i="8" s="1"/>
  <c r="J85" i="8"/>
  <c r="J86" i="8" s="1"/>
  <c r="J89" i="8" s="1"/>
  <c r="M64" i="8"/>
  <c r="M67" i="8" s="1"/>
  <c r="M69" i="8" s="1"/>
  <c r="M70" i="8" s="1"/>
  <c r="J83" i="8"/>
  <c r="J88" i="8" s="1"/>
  <c r="N58" i="8"/>
  <c r="N64" i="8" s="1"/>
  <c r="N67" i="8" s="1"/>
  <c r="L70" i="8"/>
  <c r="L71" i="8" s="1"/>
  <c r="O60" i="8"/>
  <c r="O48" i="8"/>
  <c r="O57" i="8" s="1"/>
  <c r="O61" i="8"/>
  <c r="P47" i="8"/>
  <c r="O59" i="8"/>
  <c r="O62" i="8"/>
  <c r="N79" i="8"/>
  <c r="K87" i="8"/>
  <c r="K83" i="8"/>
  <c r="M74" i="8" l="1"/>
  <c r="K88" i="8"/>
  <c r="K86" i="8"/>
  <c r="K89" i="8" s="1"/>
  <c r="N78" i="8"/>
  <c r="O58" i="8"/>
  <c r="L77" i="8"/>
  <c r="L82" i="8" s="1"/>
  <c r="L83" i="8" s="1"/>
  <c r="L88" i="8" s="1"/>
  <c r="M71" i="8"/>
  <c r="O64" i="8"/>
  <c r="O67" i="8" s="1"/>
  <c r="O78" i="8"/>
  <c r="O79" i="8"/>
  <c r="N74" i="8"/>
  <c r="N69" i="8"/>
  <c r="P61" i="8"/>
  <c r="P48" i="8"/>
  <c r="P57" i="8" s="1"/>
  <c r="Q47" i="8"/>
  <c r="P62" i="8"/>
  <c r="P60" i="8"/>
  <c r="P59" i="8"/>
  <c r="L85" i="8" l="1"/>
  <c r="L86" i="8" s="1"/>
  <c r="L89" i="8" s="1"/>
  <c r="M77" i="8"/>
  <c r="M82" i="8" s="1"/>
  <c r="M87" i="8" s="1"/>
  <c r="L87" i="8"/>
  <c r="P58" i="8"/>
  <c r="P64" i="8" s="1"/>
  <c r="P67" i="8" s="1"/>
  <c r="P79" i="8"/>
  <c r="Q61" i="8"/>
  <c r="Q60" i="8"/>
  <c r="R47" i="8"/>
  <c r="Q48" i="8"/>
  <c r="Q57" i="8" s="1"/>
  <c r="Q79" i="8" s="1"/>
  <c r="Q62" i="8"/>
  <c r="Q59" i="8"/>
  <c r="N70" i="8"/>
  <c r="N71" i="8" s="1"/>
  <c r="O74" i="8"/>
  <c r="O69" i="8"/>
  <c r="M85" i="8"/>
  <c r="M86" i="8" s="1"/>
  <c r="M89" i="8" s="1"/>
  <c r="M83" i="8" l="1"/>
  <c r="M88" i="8" s="1"/>
  <c r="P78" i="8"/>
  <c r="N77" i="8"/>
  <c r="N82" i="8" s="1"/>
  <c r="N85" i="8" s="1"/>
  <c r="N86" i="8" s="1"/>
  <c r="N89" i="8" s="1"/>
  <c r="Q58" i="8"/>
  <c r="Q78" i="8" s="1"/>
  <c r="R62" i="8"/>
  <c r="R48" i="8"/>
  <c r="R57" i="8" s="1"/>
  <c r="R61" i="8"/>
  <c r="R59" i="8"/>
  <c r="S47" i="8"/>
  <c r="R60" i="8"/>
  <c r="O70" i="8"/>
  <c r="O71" i="8" s="1"/>
  <c r="P74" i="8"/>
  <c r="P69" i="8"/>
  <c r="P70" i="8" s="1"/>
  <c r="N87" i="8" l="1"/>
  <c r="N83" i="8"/>
  <c r="N88" i="8" s="1"/>
  <c r="B32" i="8"/>
  <c r="P71" i="8"/>
  <c r="O77" i="8"/>
  <c r="O82" i="8" s="1"/>
  <c r="O85" i="8" s="1"/>
  <c r="O86" i="8" s="1"/>
  <c r="O89" i="8" s="1"/>
  <c r="R58" i="8"/>
  <c r="B26" i="8" s="1"/>
  <c r="Q64" i="8"/>
  <c r="Q67" i="8" s="1"/>
  <c r="Q69" i="8" s="1"/>
  <c r="B29" i="8"/>
  <c r="R79" i="8"/>
  <c r="R78" i="8"/>
  <c r="S59" i="8"/>
  <c r="T47" i="8"/>
  <c r="S62" i="8"/>
  <c r="S60" i="8"/>
  <c r="S48" i="8"/>
  <c r="S57" i="8" s="1"/>
  <c r="S79" i="8" s="1"/>
  <c r="S61" i="8"/>
  <c r="Q74" i="8" l="1"/>
  <c r="P77" i="8"/>
  <c r="P82" i="8" s="1"/>
  <c r="P85" i="8" s="1"/>
  <c r="P86" i="8" s="1"/>
  <c r="P89" i="8" s="1"/>
  <c r="O87" i="8"/>
  <c r="O83" i="8"/>
  <c r="O88" i="8" s="1"/>
  <c r="R64" i="8"/>
  <c r="R67" i="8" s="1"/>
  <c r="R74" i="8" s="1"/>
  <c r="T60" i="8"/>
  <c r="T62" i="8"/>
  <c r="U47" i="8"/>
  <c r="T59" i="8"/>
  <c r="T48" i="8"/>
  <c r="T57" i="8" s="1"/>
  <c r="T61" i="8"/>
  <c r="S58" i="8"/>
  <c r="S78" i="8" s="1"/>
  <c r="Q70" i="8"/>
  <c r="Q71" i="8" s="1"/>
  <c r="P87" i="8" l="1"/>
  <c r="P83" i="8"/>
  <c r="P88" i="8" s="1"/>
  <c r="R69" i="8"/>
  <c r="R70" i="8" s="1"/>
  <c r="R71" i="8" s="1"/>
  <c r="Q77" i="8"/>
  <c r="Q82" i="8" s="1"/>
  <c r="Q85" i="8" s="1"/>
  <c r="Q86" i="8" s="1"/>
  <c r="Q89" i="8" s="1"/>
  <c r="S64" i="8"/>
  <c r="S67" i="8" s="1"/>
  <c r="S74" i="8" s="1"/>
  <c r="T58" i="8"/>
  <c r="T64" i="8" s="1"/>
  <c r="T67" i="8" s="1"/>
  <c r="T74" i="8" s="1"/>
  <c r="U59" i="8"/>
  <c r="U48" i="8"/>
  <c r="U57" i="8" s="1"/>
  <c r="V47" i="8"/>
  <c r="U60" i="8"/>
  <c r="U62" i="8"/>
  <c r="U61" i="8"/>
  <c r="T79" i="8"/>
  <c r="Q87" i="8" l="1"/>
  <c r="Q83" i="8"/>
  <c r="Q88" i="8" s="1"/>
  <c r="T69" i="8"/>
  <c r="T70" i="8" s="1"/>
  <c r="S69" i="8"/>
  <c r="S70" i="8" s="1"/>
  <c r="T78" i="8"/>
  <c r="R77" i="8"/>
  <c r="R82" i="8" s="1"/>
  <c r="R85" i="8" s="1"/>
  <c r="R86" i="8" s="1"/>
  <c r="V59" i="8"/>
  <c r="V60" i="8"/>
  <c r="V61" i="8"/>
  <c r="V48" i="8"/>
  <c r="V57" i="8" s="1"/>
  <c r="V79" i="8" s="1"/>
  <c r="W47" i="8"/>
  <c r="V62" i="8"/>
  <c r="U79" i="8"/>
  <c r="U58" i="8"/>
  <c r="U64" i="8" s="1"/>
  <c r="U67" i="8" s="1"/>
  <c r="T71" i="8"/>
  <c r="S71" i="8"/>
  <c r="R87" i="8" l="1"/>
  <c r="R83" i="8"/>
  <c r="R88" i="8" s="1"/>
  <c r="S77" i="8"/>
  <c r="S82" i="8" s="1"/>
  <c r="S85" i="8" s="1"/>
  <c r="S86" i="8" s="1"/>
  <c r="S89" i="8" s="1"/>
  <c r="U74" i="8"/>
  <c r="U69" i="8"/>
  <c r="U78" i="8"/>
  <c r="W60" i="8"/>
  <c r="W59" i="8"/>
  <c r="W61" i="8"/>
  <c r="W48" i="8"/>
  <c r="W57" i="8" s="1"/>
  <c r="W79" i="8" s="1"/>
  <c r="W62" i="8"/>
  <c r="V58" i="8"/>
  <c r="V64" i="8" s="1"/>
  <c r="V67" i="8" s="1"/>
  <c r="R89" i="8"/>
  <c r="G28" i="8"/>
  <c r="T77" i="8" l="1"/>
  <c r="T82" i="8" s="1"/>
  <c r="T87" i="8" s="1"/>
  <c r="S83" i="8"/>
  <c r="S88" i="8" s="1"/>
  <c r="S87" i="8"/>
  <c r="V78" i="8"/>
  <c r="V74" i="8"/>
  <c r="V69" i="8"/>
  <c r="V70" i="8" s="1"/>
  <c r="W58" i="8"/>
  <c r="W78" i="8" s="1"/>
  <c r="U70" i="8"/>
  <c r="U77" i="8" s="1"/>
  <c r="U82" i="8" s="1"/>
  <c r="T85" i="8"/>
  <c r="T86" i="8" s="1"/>
  <c r="T89" i="8" s="1"/>
  <c r="T83" i="8" l="1"/>
  <c r="T88" i="8" s="1"/>
  <c r="V77" i="8"/>
  <c r="V82" i="8" s="1"/>
  <c r="V83" i="8" s="1"/>
  <c r="W64" i="8"/>
  <c r="W67" i="8" s="1"/>
  <c r="W69" i="8" s="1"/>
  <c r="W70" i="8" s="1"/>
  <c r="V71" i="8"/>
  <c r="U71" i="8"/>
  <c r="U83" i="8"/>
  <c r="U87" i="8"/>
  <c r="U85" i="8"/>
  <c r="U86" i="8" s="1"/>
  <c r="U89" i="8" s="1"/>
  <c r="V85" i="8"/>
  <c r="W77" i="8" l="1"/>
  <c r="U88" i="8"/>
  <c r="V87" i="8"/>
  <c r="W74" i="8"/>
  <c r="W82" i="8" s="1"/>
  <c r="W71" i="8"/>
  <c r="V86" i="8"/>
  <c r="V89" i="8" s="1"/>
  <c r="V88" i="8"/>
  <c r="W85" i="8" l="1"/>
  <c r="W83" i="8"/>
  <c r="W88" i="8" s="1"/>
  <c r="G26" i="8" s="1"/>
  <c r="W87" i="8"/>
  <c r="W86" i="8"/>
  <c r="W89" i="8" s="1"/>
  <c r="G27" i="8" s="1"/>
</calcChain>
</file>

<file path=xl/sharedStrings.xml><?xml version="1.0" encoding="utf-8"?>
<sst xmlns="http://schemas.openxmlformats.org/spreadsheetml/2006/main" count="1154" uniqueCount="592">
  <si>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</si>
  <si>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</si>
  <si>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</si>
  <si>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</si>
  <si>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</si>
  <si>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</si>
  <si>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</si>
  <si>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</si>
  <si>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</si>
  <si>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</si>
  <si>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</si>
  <si>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</si>
  <si>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</si>
  <si>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</si>
  <si>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</si>
  <si>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</si>
  <si>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</si>
  <si>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</si>
  <si>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</si>
  <si>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</si>
  <si>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</si>
  <si>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</si>
  <si>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</si>
  <si>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</si>
  <si>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</si>
  <si>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</si>
  <si>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</si>
  <si>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</si>
  <si>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</si>
  <si>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</si>
  <si>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</si>
  <si>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</si>
  <si>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</si>
  <si>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</si>
  <si>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</si>
  <si>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</si>
  <si>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</si>
  <si>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</si>
  <si>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</si>
  <si>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</si>
  <si>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</si>
  <si>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</si>
  <si>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</si>
  <si>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</si>
  <si>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</si>
  <si>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</si>
  <si>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</si>
  <si>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</si>
  <si>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</si>
  <si>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</si>
  <si>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</si>
  <si>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</si>
  <si>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</si>
  <si>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</si>
  <si>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</si>
  <si>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</si>
  <si>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</si>
  <si>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</si>
  <si>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</si>
  <si>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</si>
  <si>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</si>
  <si>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</si>
  <si>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</si>
  <si>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</si>
  <si>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</si>
  <si>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</si>
  <si>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</si>
  <si>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</si>
  <si>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</si>
  <si>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</si>
  <si>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</si>
  <si>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</si>
  <si>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</si>
  <si>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</si>
  <si>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</si>
  <si>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</si>
  <si>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</si>
  <si>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</si>
  <si>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</si>
  <si>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</si>
  <si>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</si>
  <si>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</si>
  <si>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</si>
  <si>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</si>
  <si>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</si>
  <si>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</si>
  <si>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</si>
  <si>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</si>
  <si>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</si>
  <si>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</si>
  <si>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</si>
  <si>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</si>
  <si>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</si>
  <si>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</si>
  <si>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</si>
  <si>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</si>
  <si>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</si>
  <si>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</si>
  <si>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</si>
  <si>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</si>
  <si>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</si>
  <si>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</si>
  <si>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</si>
  <si>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</si>
  <si>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</si>
  <si>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</si>
  <si>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</si>
  <si>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</si>
  <si>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</si>
  <si>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</si>
  <si>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</si>
  <si>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</si>
  <si>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</si>
  <si>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</si>
  <si>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</si>
  <si>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</si>
  <si>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</si>
  <si>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</si>
  <si>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</si>
  <si>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</si>
  <si>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</si>
  <si>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</si>
  <si>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</si>
  <si>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</si>
  <si>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</si>
  <si>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</si>
  <si>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</si>
  <si>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</si>
  <si>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</si>
  <si>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</si>
  <si>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</si>
  <si>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</si>
  <si>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</si>
  <si>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</si>
  <si>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</si>
  <si>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</si>
  <si>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</si>
  <si>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</si>
  <si>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</si>
  <si>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</si>
  <si>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</si>
  <si>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</si>
  <si>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</si>
  <si>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</si>
  <si>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</si>
  <si>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</si>
  <si>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</si>
  <si>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</si>
  <si>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</si>
  <si>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</si>
  <si>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</si>
  <si>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</si>
  <si>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</si>
  <si>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</si>
  <si>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</si>
  <si>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</si>
  <si>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</si>
  <si>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</si>
  <si>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</si>
  <si>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</si>
  <si>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</si>
  <si>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</si>
  <si>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</si>
  <si>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</si>
  <si>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</si>
  <si>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</si>
  <si>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</si>
  <si>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</si>
  <si>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</si>
  <si>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</si>
  <si>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</si>
  <si>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</si>
  <si>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</si>
  <si>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</si>
  <si>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</si>
  <si>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</si>
  <si>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</si>
  <si>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</si>
  <si>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</si>
  <si>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</si>
  <si>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</si>
  <si>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</si>
  <si>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</si>
  <si>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</si>
  <si>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</si>
  <si>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</si>
  <si>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</si>
  <si>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</si>
  <si>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</si>
  <si>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</si>
  <si>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</si>
  <si>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</si>
  <si>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</si>
  <si>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</si>
  <si>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</si>
  <si>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</si>
  <si>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</si>
  <si>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</si>
  <si>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</si>
  <si>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</si>
  <si>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</si>
  <si>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</si>
  <si>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</si>
  <si>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</si>
  <si>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</si>
  <si>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</si>
  <si>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</si>
  <si>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</si>
  <si>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</si>
  <si>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</si>
  <si>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</si>
  <si>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</si>
  <si>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</si>
  <si>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</si>
  <si>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</si>
  <si>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</si>
  <si>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</si>
  <si>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</si>
  <si>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</si>
  <si>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</si>
  <si>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</si>
  <si>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</si>
  <si>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</si>
  <si>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</si>
  <si>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</si>
  <si>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</si>
  <si>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</si>
  <si>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</si>
  <si>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</si>
  <si>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</si>
  <si>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</si>
  <si>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</si>
  <si>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</si>
  <si>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</si>
  <si>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</si>
  <si>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</si>
  <si>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</si>
  <si>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</si>
  <si>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</si>
  <si>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</si>
  <si>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</si>
  <si>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</si>
  <si>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</si>
  <si>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</si>
  <si>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</si>
  <si>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</si>
  <si>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</si>
  <si>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</si>
  <si>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</si>
  <si>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</si>
  <si>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</si>
  <si>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</si>
  <si>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</si>
  <si>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</si>
  <si>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</si>
  <si>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</si>
  <si>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</si>
  <si>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</si>
  <si>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</si>
  <si>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</si>
  <si>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</si>
  <si>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</si>
  <si>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</si>
  <si>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</si>
  <si>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</si>
  <si>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</si>
  <si>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</si>
  <si>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</si>
  <si>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</si>
  <si>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</si>
  <si>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</si>
  <si>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</si>
  <si>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</si>
  <si>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</si>
  <si>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</si>
  <si>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</si>
  <si>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</si>
  <si>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</si>
  <si>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</si>
  <si>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</si>
  <si>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</si>
  <si>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</si>
  <si>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</si>
  <si>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</si>
  <si>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</si>
  <si>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</si>
  <si>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</si>
  <si>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</si>
  <si>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</si>
  <si>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</si>
  <si>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</si>
  <si>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</si>
  <si>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</si>
  <si>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</si>
  <si>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</si>
  <si>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</si>
  <si>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</si>
  <si>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</si>
  <si>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</si>
  <si>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</si>
  <si>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</si>
  <si>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</si>
  <si>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</si>
  <si>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</si>
  <si>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</si>
  <si>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</si>
  <si>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</si>
  <si>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</si>
  <si>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</si>
  <si>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</si>
  <si>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</si>
  <si>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</si>
  <si>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</si>
  <si>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</si>
  <si>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</si>
  <si>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</si>
  <si>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</si>
  <si>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</si>
  <si>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</si>
  <si>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</si>
  <si>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</si>
  <si>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</si>
  <si>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</si>
  <si>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</si>
  <si>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</si>
  <si>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</si>
  <si>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</si>
  <si>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</si>
  <si>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</si>
  <si>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</si>
  <si>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</si>
  <si>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</si>
  <si>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</si>
  <si>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</si>
  <si>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</si>
  <si>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</si>
  <si>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</si>
  <si>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</si>
  <si>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</si>
  <si>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</si>
  <si>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</si>
  <si>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</si>
  <si>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</si>
  <si>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</si>
  <si>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</si>
  <si>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</si>
  <si>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</si>
  <si>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</si>
  <si>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</si>
  <si>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</si>
  <si>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</si>
  <si>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</si>
  <si>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</si>
  <si>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</si>
  <si>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</si>
  <si>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</si>
  <si>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</si>
  <si>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</si>
  <si>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</si>
  <si>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</si>
  <si>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</si>
  <si>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</si>
  <si>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</si>
  <si>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</si>
  <si>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</si>
  <si>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</si>
  <si>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</si>
  <si>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</si>
  <si>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</si>
  <si>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</si>
  <si>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</si>
  <si>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</si>
  <si>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</si>
  <si>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</si>
  <si>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</si>
  <si>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</si>
  <si>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</si>
  <si>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</si>
  <si>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</si>
  <si>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</si>
  <si>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</si>
  <si>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</si>
  <si>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</si>
  <si>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</si>
  <si>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</si>
  <si>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</si>
  <si>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</si>
  <si>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</si>
  <si>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</si>
  <si>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</si>
  <si>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</si>
  <si>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</si>
  <si>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</si>
  <si>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</si>
  <si>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</si>
  <si>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</si>
  <si>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</si>
  <si>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</si>
  <si>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</si>
  <si>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</si>
  <si>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</si>
  <si>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</si>
  <si>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</si>
  <si>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</si>
  <si>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</si>
  <si>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</si>
  <si>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</si>
  <si>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</si>
  <si>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</si>
  <si>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</si>
  <si>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</si>
  <si>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</si>
  <si>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</si>
  <si>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</si>
  <si>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</si>
  <si>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</si>
  <si>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</si>
  <si>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</si>
  <si>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</si>
  <si>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</si>
  <si>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</si>
  <si>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</si>
  <si>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</si>
  <si>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</si>
  <si>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</si>
  <si>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</si>
  <si>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</si>
  <si>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</si>
  <si>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</si>
  <si>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</si>
  <si>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</si>
  <si>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</si>
  <si>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</si>
  <si>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</si>
  <si>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</si>
  <si>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</si>
  <si>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</si>
  <si>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</si>
  <si>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</si>
  <si>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</si>
  <si>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</si>
  <si>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</si>
  <si>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</si>
  <si>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</si>
  <si>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</si>
  <si>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</si>
  <si>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</si>
  <si>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</si>
  <si>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</si>
  <si>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</si>
  <si>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</si>
  <si>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</si>
  <si>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</si>
  <si>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</si>
  <si>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</si>
  <si>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</si>
  <si>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</si>
  <si>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</si>
  <si>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</si>
  <si>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</si>
  <si>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</si>
  <si>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</si>
  <si>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</si>
  <si>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</si>
  <si>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</si>
  <si>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</si>
  <si>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</si>
  <si>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</si>
  <si>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</si>
  <si>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</si>
  <si>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</si>
  <si>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</si>
  <si>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</si>
  <si>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</si>
  <si>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</si>
  <si>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</si>
  <si>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</si>
  <si>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</si>
  <si>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</si>
  <si>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</si>
  <si>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</si>
  <si>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</si>
  <si>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</si>
  <si>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</si>
  <si>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</si>
  <si>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</si>
  <si>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</si>
  <si>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</si>
  <si>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</si>
  <si>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</si>
  <si>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</si>
  <si>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</si>
  <si>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</si>
  <si>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</si>
  <si>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</si>
  <si>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</si>
  <si>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</si>
  <si>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</si>
  <si>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</si>
  <si>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</si>
  <si>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</si>
  <si>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</si>
  <si>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</si>
  <si>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</si>
  <si>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</si>
  <si>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</si>
  <si>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</si>
  <si>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</si>
  <si>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</si>
  <si>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</si>
  <si>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</si>
  <si>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</si>
  <si>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</si>
  <si>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</si>
  <si>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</si>
  <si>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</si>
  <si>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</si>
  <si>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</si>
  <si>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</si>
  <si>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Новое строительство</t>
  </si>
  <si>
    <t xml:space="preserve">        </t>
  </si>
  <si>
    <t xml:space="preserve">      </t>
  </si>
  <si>
    <t>Накладные расходы (ОКС, кап.проценты и т.д.)</t>
  </si>
  <si>
    <t>ПКГУП "СКЭС"</t>
  </si>
  <si>
    <t>Отсутствует</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</si>
  <si>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</si>
  <si>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</si>
  <si>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</si>
  <si>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Пермский край</t>
  </si>
  <si>
    <t>не относится</t>
  </si>
  <si>
    <t>не предусмотрен</t>
  </si>
  <si>
    <t>отсутствуют</t>
  </si>
  <si>
    <t>Технологическое присоединение потребителей к объектам электросетевого хозяйства ПКГУП "СКЭС" в соответствии с требованиями ПП РФ № 861</t>
  </si>
  <si>
    <t>выделение этапов не предусматривается</t>
  </si>
  <si>
    <t>Договор ТП к сетям ПКГУП "КЭС"</t>
  </si>
  <si>
    <t>O_СГЭС_16</t>
  </si>
  <si>
    <t>Пермский край, г. Соликамск, энергопринимающее устройство расположенно на зем. уч. с кад.№ 59:10:0301003:1179</t>
  </si>
  <si>
    <t>открыт</t>
  </si>
  <si>
    <t>Р</t>
  </si>
  <si>
    <t>ПИР</t>
  </si>
  <si>
    <t>Реализация</t>
  </si>
  <si>
    <t>Сметный расчет</t>
  </si>
  <si>
    <t>смета</t>
  </si>
  <si>
    <t>ЕП</t>
  </si>
  <si>
    <t>ООО "Производственная энергетическая компания"</t>
  </si>
  <si>
    <t>пп. 26 п. 3.2.2 Положения о закупке Товаров, работ, услуг</t>
  </si>
  <si>
    <t>15.08.2024</t>
  </si>
  <si>
    <t>30.08.2024</t>
  </si>
  <si>
    <r>
      <t xml:space="preserve">Заявка № </t>
    </r>
    <r>
      <rPr>
        <u/>
        <sz val="12"/>
        <color theme="1"/>
        <rFont val="Times New Roman"/>
        <family val="1"/>
        <charset val="204"/>
      </rPr>
      <t xml:space="preserve">001-53/24 </t>
    </r>
    <r>
      <rPr>
        <sz val="12"/>
        <color theme="1"/>
        <rFont val="Times New Roman"/>
        <family val="1"/>
        <charset val="204"/>
      </rPr>
      <t xml:space="preserve">от </t>
    </r>
    <r>
      <rPr>
        <u/>
        <sz val="12"/>
        <color theme="1"/>
        <rFont val="Times New Roman"/>
        <family val="1"/>
        <charset val="204"/>
      </rPr>
      <t>29.02.2024</t>
    </r>
    <r>
      <rPr>
        <sz val="12"/>
        <color theme="1"/>
        <rFont val="Times New Roman"/>
        <family val="1"/>
        <charset val="204"/>
      </rPr>
      <t xml:space="preserve"> </t>
    </r>
    <r>
      <rPr>
        <u/>
        <sz val="12"/>
        <color theme="1"/>
        <rFont val="Times New Roman"/>
        <family val="1"/>
        <charset val="204"/>
      </rPr>
      <t>ТУ-068 от 15.03.2024</t>
    </r>
  </si>
  <si>
    <t>Земельный участок, кадастровый номер: 59:10:03010031179</t>
  </si>
  <si>
    <t>Контактные зажимы реклоузера 6 кВ, в сторону проектируемых сетей Заявителя, от вновь построенной КВЛ-6 кВ, от РУ-6 кВ ТП-34 КЛ-6 кВ № 10</t>
  </si>
  <si>
    <t>III</t>
  </si>
  <si>
    <t>Год раскрытия информации: 2025 год</t>
  </si>
  <si>
    <t>100</t>
  </si>
  <si>
    <t>отсутствует</t>
  </si>
  <si>
    <t>0</t>
  </si>
  <si>
    <t>Соликамский муниципальный округ</t>
  </si>
  <si>
    <t>Пермский край, Соликамский муниципальный округ</t>
  </si>
  <si>
    <t>Сметная стоимость проекта в ценах 2025 года с НДС, млн. руб.</t>
  </si>
  <si>
    <t>ООО "Космос"</t>
  </si>
  <si>
    <t>ООО "ЭТМ"</t>
  </si>
  <si>
    <t>пункт секционирования столбовой ПСС/ЭТМ_6кВ_2ТТ/3ТН_50/5_0,5S_21012G2120101001600001А00505_36732_1 в комплекте</t>
  </si>
  <si>
    <t>коммерческое предложение</t>
  </si>
  <si>
    <t>аукцион в электронной форме</t>
  </si>
  <si>
    <t>ООО ЭТМ", ООО ЗЭТА", ООО "ИНИЦИАТИВВА", ООО "ТЭС УРАЛ", ООО "ПЭК"</t>
  </si>
  <si>
    <t>997,72         1006,82      1052,30     1199,42    1792,15</t>
  </si>
  <si>
    <t>ООО "Электротехмонтаж"</t>
  </si>
  <si>
    <t>3237342</t>
  </si>
  <si>
    <t>https://223.rts-tender.ru/</t>
  </si>
  <si>
    <t>октябрь 2024 года</t>
  </si>
  <si>
    <t>требуется</t>
  </si>
  <si>
    <t>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t>
  </si>
  <si>
    <t>Работы по проектированию: «Строительство КВЛ-6кВ от ТП-34; установка реклоузера для технологического присоединения энергопринимающих устройств заявителя ПАО «Уралкалий» в г. Соликамск. Кадастровый номер земельного участка 59:10:0301003:1179»</t>
  </si>
  <si>
    <t>90</t>
  </si>
  <si>
    <t>6,31 млн руб с НДС</t>
  </si>
  <si>
    <t>5,26 млн руб без НДС</t>
  </si>
  <si>
    <t>Строительство ВЛ-6кВ протяжённость трассы – 0,896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t>
  </si>
  <si>
    <t>0,907-км ВЛ
 1-цеп; 0-км ВЛ
 2-цеп; 0,171-км КЛ; 1-т.у.; 1-шт; 0-МВ×А</t>
  </si>
  <si>
    <t>СМР</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</si>
  <si>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 n
Lтп_лэп - 1,09 ); на уровне напряжения 10 кВ; показатель максимальной мощности присоединяемых потребителей
электрической энергии ( тп
Sпотр -0,4); показатель объема финансовых потребностей, необходимых для реализации
мероприятий, направленных на выполнение требований законодательства (Фтз ) - 6,31 </t>
  </si>
  <si>
    <t>0-км ВЛ
 1-цеп; 0-км ВЛ
 2-цеп; 0-км КЛ; 1-т.у.; 0-шт; 0-МВ×А</t>
  </si>
  <si>
    <t>выполнение строительно-монтажных работ по объекту: «Строительство КВЛ-6кВ от ТП-34; установка реклоузера для технологического присоединения энергопринимающих устройств заявителя ПАО «Уралкалий» в г. Соликамск. Кадастровый номер земельного участка 59:10:0301003:1179»</t>
  </si>
  <si>
    <t>Аукцион в электронной форме, участниками которого могут быть только СМП</t>
  </si>
  <si>
    <t>ООО "Космос"                   ООО "ПСТЭ"</t>
  </si>
  <si>
    <t>4005,848   4026,496</t>
  </si>
  <si>
    <t>3260909</t>
  </si>
  <si>
    <t>ноябрь 2024 года</t>
  </si>
  <si>
    <t>Выполнение работ по строительству участка кабельной линии 6кВ от опоры № 22 ВЛ-6кВ ТП-34, методом горизонтально-направленного бурения, протяженностью 45м</t>
  </si>
  <si>
    <t>закупка в электронной форме, участниками которой могут быть только СМП</t>
  </si>
  <si>
    <t>2323-2503525246</t>
  </si>
  <si>
    <t>июнь 2025 года</t>
  </si>
  <si>
    <t>пп. 26 п. 3.2.2 Положения о закупке товаров, работ, услуг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</si>
</sst>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_-* #,##0.00_р_._-;\-* #,##0.00_р_._-;_-* &quot;-&quot;??_р_._-;_-@_-"/>
    <numFmt numFmtId="170" formatCode="0.0"/>
    <numFmt numFmtId="171" formatCode="#,##0.000"/>
  </numFmts>
  <fonts count="5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u/>
      <sz val="12"/>
      <color theme="1"/>
      <name val="Times New Roman"/>
      <family val="1"/>
      <charset val="204"/>
    </font>
    <font>
      <u/>
      <sz val="11"/>
      <color theme="10"/>
      <name val="Calibri"/>
      <family val="2"/>
      <charset val="204"/>
      <scheme val="minor"/>
    </font>
    <font>
      <sz val="11"/>
      <color indexed="8"/>
      <name val="Calibri"/>
      <family val="2"/>
      <charset val="204"/>
      <scheme val="minor"/>
    </font>
    <font>
      <sz val="8"/>
      <name val="Calibri"/>
      <family val="2"/>
      <charset val="204"/>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8">
    <xf numFmtId="0" fontId="0" fillId="0" borderId="0"/>
    <xf numFmtId="9" fontId="1" fillId="0" borderId="0" applyFont="0" applyFill="0" applyBorder="0" applyAlignment="0" applyProtection="0"/>
    <xf numFmtId="0" fontId="50" fillId="0" borderId="0"/>
    <xf numFmtId="0" fontId="15" fillId="0" borderId="0"/>
    <xf numFmtId="169" fontId="15" fillId="0" borderId="0" applyFont="0" applyFill="0" applyBorder="0" applyAlignment="0" applyProtection="0"/>
    <xf numFmtId="0" fontId="52" fillId="0" borderId="0" applyNumberFormat="0" applyFill="0" applyBorder="0" applyAlignment="0" applyProtection="0"/>
    <xf numFmtId="9" fontId="50" fillId="0" borderId="0" applyFont="0" applyFill="0" applyBorder="0" applyAlignment="0" applyProtection="0"/>
    <xf numFmtId="0" fontId="50" fillId="0" borderId="0"/>
  </cellStyleXfs>
  <cellXfs count="314">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4" fontId="11" fillId="0" borderId="1" xfId="0" applyNumberFormat="1" applyFont="1" applyBorder="1" applyAlignment="1">
      <alignment horizontal="center" vertical="center" wrapText="1"/>
    </xf>
    <xf numFmtId="0" fontId="38" fillId="0" borderId="23" xfId="0" applyFont="1" applyBorder="1" applyAlignment="1">
      <alignment horizontal="justify" vertical="center"/>
    </xf>
    <xf numFmtId="0" fontId="15" fillId="2" borderId="1" xfId="0" applyFont="1" applyFill="1" applyBorder="1" applyAlignment="1">
      <alignment horizontal="center" vertical="center" wrapText="1"/>
    </xf>
    <xf numFmtId="0" fontId="53" fillId="0" borderId="1" xfId="0" applyFont="1" applyBorder="1" applyAlignment="1" applyProtection="1">
      <alignment horizontal="center" vertical="top" wrapText="1"/>
      <protection locked="0"/>
    </xf>
    <xf numFmtId="0" fontId="0" fillId="0" borderId="1" xfId="2" applyFont="1" applyBorder="1" applyAlignment="1">
      <alignment horizontal="center" vertical="top"/>
    </xf>
    <xf numFmtId="0" fontId="0" fillId="0" borderId="1" xfId="2" applyFont="1" applyBorder="1" applyAlignment="1">
      <alignment horizontal="center" vertical="top" wrapText="1"/>
    </xf>
    <xf numFmtId="0" fontId="42" fillId="0" borderId="1" xfId="0" applyFont="1" applyBorder="1" applyAlignment="1">
      <alignment horizontal="center" vertical="top" wrapText="1"/>
    </xf>
    <xf numFmtId="0" fontId="42" fillId="2" borderId="1" xfId="0" applyFont="1" applyFill="1" applyBorder="1" applyAlignment="1">
      <alignment horizontal="center" vertical="top" wrapText="1"/>
    </xf>
    <xf numFmtId="0" fontId="53" fillId="0" borderId="1" xfId="0" applyFont="1" applyBorder="1" applyAlignment="1">
      <alignment horizontal="center" vertical="top" wrapText="1"/>
    </xf>
    <xf numFmtId="171" fontId="42" fillId="2" borderId="1" xfId="0" applyNumberFormat="1" applyFont="1" applyFill="1" applyBorder="1" applyAlignment="1">
      <alignment horizontal="center" vertical="top" wrapText="1"/>
    </xf>
    <xf numFmtId="171" fontId="42" fillId="0" borderId="1" xfId="0" applyNumberFormat="1" applyFont="1" applyBorder="1" applyAlignment="1">
      <alignment horizontal="center" vertical="top" wrapText="1"/>
    </xf>
    <xf numFmtId="0" fontId="53" fillId="2" borderId="1" xfId="0" applyFont="1" applyFill="1" applyBorder="1" applyAlignment="1">
      <alignment horizontal="center" vertical="top" wrapText="1"/>
    </xf>
    <xf numFmtId="0" fontId="0" fillId="2" borderId="1" xfId="2" applyFont="1" applyFill="1" applyBorder="1" applyAlignment="1">
      <alignment horizontal="center" vertical="top" wrapText="1"/>
    </xf>
    <xf numFmtId="49" fontId="0" fillId="0" borderId="1" xfId="2" applyNumberFormat="1" applyFont="1" applyBorder="1" applyAlignment="1">
      <alignment horizontal="center" vertical="top" wrapText="1"/>
    </xf>
    <xf numFmtId="14" fontId="42" fillId="0" borderId="1" xfId="0" applyNumberFormat="1" applyFont="1" applyBorder="1" applyAlignment="1">
      <alignment horizontal="center" vertical="top" wrapText="1"/>
    </xf>
    <xf numFmtId="14" fontId="0" fillId="0" borderId="1" xfId="2" applyNumberFormat="1" applyFont="1" applyBorder="1" applyAlignment="1">
      <alignment horizontal="center" vertical="top" wrapText="1"/>
    </xf>
    <xf numFmtId="0" fontId="0" fillId="0" borderId="1" xfId="2" applyFont="1" applyBorder="1" applyAlignment="1">
      <alignment horizontal="right" vertical="top"/>
    </xf>
    <xf numFmtId="0" fontId="0" fillId="0" borderId="1" xfId="0" applyBorder="1" applyAlignment="1">
      <alignment horizontal="center" vertical="top" wrapText="1"/>
    </xf>
    <xf numFmtId="0" fontId="0" fillId="0" borderId="1" xfId="0" applyBorder="1" applyAlignment="1">
      <alignment vertical="top" wrapText="1"/>
    </xf>
    <xf numFmtId="170" fontId="0" fillId="0" borderId="1" xfId="0" applyNumberFormat="1" applyBorder="1" applyAlignment="1">
      <alignment vertical="top" wrapText="1"/>
    </xf>
    <xf numFmtId="49" fontId="0" fillId="0" borderId="1" xfId="0" applyNumberFormat="1" applyBorder="1" applyAlignment="1">
      <alignment vertical="top" wrapText="1"/>
    </xf>
    <xf numFmtId="0" fontId="0" fillId="2" borderId="1" xfId="0" applyFill="1" applyBorder="1" applyAlignment="1">
      <alignment vertical="top" wrapText="1"/>
    </xf>
    <xf numFmtId="171" fontId="0" fillId="2" borderId="1" xfId="0" applyNumberFormat="1" applyFill="1" applyBorder="1" applyAlignment="1">
      <alignment horizontal="center" vertical="top" wrapText="1"/>
    </xf>
    <xf numFmtId="0" fontId="52" fillId="0" borderId="1" xfId="5" applyFill="1" applyBorder="1" applyAlignment="1">
      <alignment horizontal="center" vertical="top" wrapText="1"/>
    </xf>
    <xf numFmtId="14" fontId="0" fillId="0" borderId="1" xfId="0" applyNumberFormat="1" applyBorder="1" applyAlignment="1">
      <alignment horizontal="center" vertical="top" wrapText="1"/>
    </xf>
    <xf numFmtId="49" fontId="0" fillId="0" borderId="1" xfId="0" applyNumberFormat="1" applyBorder="1" applyAlignment="1">
      <alignment horizontal="center" vertical="top"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15" fillId="0" borderId="1" xfId="0" applyFont="1" applyBorder="1" applyAlignment="1">
      <alignment horizontal="center" vertical="center"/>
    </xf>
    <xf numFmtId="0" fontId="0" fillId="0" borderId="1" xfId="0" applyBorder="1" applyAlignment="1">
      <alignment horizontal="center" vertical="center" wrapText="1"/>
    </xf>
    <xf numFmtId="0" fontId="5" fillId="0" borderId="0" xfId="0" applyFont="1"/>
    <xf numFmtId="0" fontId="9" fillId="0" borderId="0" xfId="0" applyFont="1" applyAlignment="1">
      <alignment vertical="center"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7" fillId="0" borderId="0" xfId="0" applyNumberFormat="1" applyFont="1"/>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4" fontId="15" fillId="0" borderId="0" xfId="0" applyNumberFormat="1" applyFont="1"/>
    <xf numFmtId="4" fontId="15" fillId="0" borderId="1" xfId="2" applyNumberFormat="1" applyFont="1" applyBorder="1" applyAlignment="1">
      <alignment horizontal="center" vertical="center" wrapText="1"/>
    </xf>
    <xf numFmtId="4" fontId="29" fillId="0" borderId="23" xfId="0" applyNumberFormat="1" applyFont="1" applyBorder="1" applyAlignment="1">
      <alignment horizontal="justify" vertical="top" wrapText="1"/>
    </xf>
    <xf numFmtId="0" fontId="42" fillId="0" borderId="1" xfId="0" applyFont="1" applyBorder="1" applyAlignment="1" applyProtection="1">
      <alignment horizontal="center" vertical="top" wrapText="1"/>
      <protection locked="0"/>
    </xf>
    <xf numFmtId="0" fontId="42" fillId="0" borderId="1" xfId="0" applyFont="1" applyBorder="1" applyAlignment="1">
      <alignment vertical="top" wrapText="1"/>
    </xf>
    <xf numFmtId="0" fontId="42" fillId="0" borderId="1" xfId="2" applyFont="1" applyBorder="1" applyAlignment="1">
      <alignment horizontal="right" vertical="top"/>
    </xf>
    <xf numFmtId="0" fontId="42" fillId="0" borderId="1" xfId="2" applyFont="1" applyBorder="1" applyAlignment="1">
      <alignment horizontal="center" vertical="top"/>
    </xf>
    <xf numFmtId="0" fontId="42" fillId="0" borderId="1" xfId="2" applyFont="1" applyBorder="1" applyAlignment="1">
      <alignment horizontal="center" vertical="top" wrapText="1"/>
    </xf>
    <xf numFmtId="0" fontId="42" fillId="2" borderId="1" xfId="0" applyFont="1" applyFill="1" applyBorder="1" applyAlignment="1">
      <alignment vertical="top"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xf numFmtId="3" fontId="33" fillId="0" borderId="1" xfId="0" applyNumberFormat="1" applyFont="1" applyFill="1" applyBorder="1" applyAlignment="1">
      <alignment horizontal="center" vertical="center"/>
    </xf>
  </cellXfs>
  <cellStyles count="8">
    <cellStyle name="Гиперссылка" xfId="5" builtinId="8"/>
    <cellStyle name="Обычный" xfId="0" builtinId="0"/>
    <cellStyle name="Обычный 3 2 5 6" xfId="3" xr:uid="{00000000-0005-0000-0000-000001000000}"/>
    <cellStyle name="Обычный 7" xfId="2" xr:uid="{00000000-0005-0000-0000-000002000000}"/>
    <cellStyle name="Обычный 7 4 2" xfId="7" xr:uid="{A6F65BBC-E08A-4427-B764-F350B8B461C9}"/>
    <cellStyle name="Процентный" xfId="1" builtinId="5"/>
    <cellStyle name="Процентный 4" xfId="6" xr:uid="{F7D57428-0B33-4C35-A43E-C157971B3D60}"/>
    <cellStyle name="Финансов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2598710.3525976446</c:v>
                </c:pt>
                <c:pt idx="3">
                  <c:v>4370175.1273984713</c:v>
                </c:pt>
                <c:pt idx="4">
                  <c:v>6311852.6900980845</c:v>
                </c:pt>
                <c:pt idx="5">
                  <c:v>8440698.1301532257</c:v>
                </c:pt>
                <c:pt idx="6">
                  <c:v>10775379.170376096</c:v>
                </c:pt>
                <c:pt idx="7">
                  <c:v>13336451.238067541</c:v>
                </c:pt>
                <c:pt idx="8">
                  <c:v>16146550.612679491</c:v>
                </c:pt>
                <c:pt idx="9">
                  <c:v>19230607.531888697</c:v>
                </c:pt>
                <c:pt idx="10">
                  <c:v>22616081.335188989</c:v>
                </c:pt>
                <c:pt idx="11">
                  <c:v>26333219.942114063</c:v>
                </c:pt>
                <c:pt idx="12">
                  <c:v>30415346.203186117</c:v>
                </c:pt>
                <c:pt idx="13">
                  <c:v>34899173.928078964</c:v>
                </c:pt>
                <c:pt idx="14">
                  <c:v>39825156.689978212</c:v>
                </c:pt>
                <c:pt idx="15">
                  <c:v>45237872.830691077</c:v>
                </c:pt>
                <c:pt idx="16">
                  <c:v>51186450.450997047</c:v>
                </c:pt>
              </c:numCache>
            </c:numRef>
          </c:val>
          <c:smooth val="0"/>
          <c:extLst>
            <c:ext xmlns:c16="http://schemas.microsoft.com/office/drawing/2014/chart" uri="{C3380CC4-5D6E-409C-BE32-E72D297353CC}">
              <c16:uniqueId val="{00000000-F401-4488-A2CC-0326880490B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1434809.8209937494</c:v>
                </c:pt>
                <c:pt idx="3">
                  <c:v>1387316.7630987763</c:v>
                </c:pt>
                <c:pt idx="4">
                  <c:v>1345679.9499199276</c:v>
                </c:pt>
                <c:pt idx="5">
                  <c:v>1305660.7767206624</c:v>
                </c:pt>
                <c:pt idx="6">
                  <c:v>1267171.3319704917</c:v>
                </c:pt>
                <c:pt idx="7">
                  <c:v>1230130.3642037038</c:v>
                </c:pt>
                <c:pt idx="8">
                  <c:v>1194462.6491631863</c:v>
                </c:pt>
                <c:pt idx="9">
                  <c:v>1160098.4242732828</c:v>
                </c:pt>
                <c:pt idx="10">
                  <c:v>1126972.8829325098</c:v>
                </c:pt>
                <c:pt idx="11">
                  <c:v>1095025.7219699048</c:v>
                </c:pt>
                <c:pt idx="12">
                  <c:v>1064200.7363641532</c:v>
                </c:pt>
                <c:pt idx="13">
                  <c:v>1034445.4559936634</c:v>
                </c:pt>
                <c:pt idx="14">
                  <c:v>1005710.8197783127</c:v>
                </c:pt>
                <c:pt idx="15">
                  <c:v>977950.883098452</c:v>
                </c:pt>
                <c:pt idx="16">
                  <c:v>951122.55484166427</c:v>
                </c:pt>
              </c:numCache>
            </c:numRef>
          </c:val>
          <c:smooth val="0"/>
          <c:extLst>
            <c:ext xmlns:c16="http://schemas.microsoft.com/office/drawing/2014/chart" uri="{C3380CC4-5D6E-409C-BE32-E72D297353CC}">
              <c16:uniqueId val="{00000001-F401-4488-A2CC-0326880490B5}"/>
            </c:ext>
          </c:extLst>
        </c:ser>
        <c:dLbls>
          <c:showLegendKey val="0"/>
          <c:showVal val="0"/>
          <c:showCatName val="0"/>
          <c:showSerName val="0"/>
          <c:showPercent val="0"/>
          <c:showBubbleSize val="0"/>
        </c:dLbls>
        <c:smooth val="0"/>
        <c:axId val="376576992"/>
        <c:axId val="376577384"/>
      </c:lineChart>
      <c:catAx>
        <c:axId val="376576992"/>
        <c:scaling>
          <c:orientation val="minMax"/>
        </c:scaling>
        <c:delete val="0"/>
        <c:axPos val="b"/>
        <c:numFmt formatCode="General" sourceLinked="1"/>
        <c:majorTickMark val="out"/>
        <c:minorTickMark val="none"/>
        <c:tickLblPos val="low"/>
        <c:crossAx val="376577384"/>
        <c:crosses val="autoZero"/>
        <c:auto val="1"/>
        <c:lblAlgn val="ctr"/>
        <c:lblOffset val="50"/>
        <c:tickLblSkip val="1"/>
        <c:noMultiLvlLbl val="0"/>
      </c:catAx>
      <c:valAx>
        <c:axId val="376577384"/>
        <c:scaling>
          <c:orientation val="minMax"/>
        </c:scaling>
        <c:delete val="0"/>
        <c:axPos val="l"/>
        <c:majorGridlines/>
        <c:numFmt formatCode="#,##0" sourceLinked="1"/>
        <c:majorTickMark val="out"/>
        <c:minorTickMark val="none"/>
        <c:tickLblPos val="nextTo"/>
        <c:txPr>
          <a:bodyPr/>
          <a:lstStyle/>
          <a:p>
            <a:pPr>
              <a:defRPr sz="700"/>
            </a:pPr>
            <a:endParaRPr lang="ru-RU"/>
          </a:p>
        </c:txPr>
        <c:crossAx val="376576992"/>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C6965C6-90D1-4C3A-BC84-9C1717C0A4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view="pageBreakPreview" topLeftCell="A7" zoomScale="55" zoomScaleNormal="55" zoomScaleSheetLayoutView="55" workbookViewId="0">
      <selection activeCell="C43" sqref="C43"/>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43" t="s">
        <v>552</v>
      </c>
      <c r="B5" s="243"/>
      <c r="C5" s="243"/>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44" t="s">
        <v>3</v>
      </c>
      <c r="B7" s="244"/>
      <c r="C7" s="244"/>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45" t="s">
        <v>4</v>
      </c>
      <c r="B9" s="245"/>
      <c r="C9" s="245"/>
      <c r="D9" s="11"/>
      <c r="E9" s="11"/>
      <c r="F9"/>
      <c r="G9"/>
      <c r="H9"/>
      <c r="I9"/>
      <c r="J9"/>
      <c r="K9"/>
      <c r="L9"/>
      <c r="M9"/>
      <c r="N9"/>
      <c r="O9"/>
      <c r="P9"/>
      <c r="Q9"/>
      <c r="R9"/>
      <c r="S9"/>
      <c r="T9"/>
      <c r="U9"/>
      <c r="V9"/>
      <c r="W9"/>
      <c r="X9"/>
    </row>
    <row r="10" spans="1:24" s="3" customFormat="1" ht="15.75" x14ac:dyDescent="0.25">
      <c r="A10" s="240" t="s">
        <v>5</v>
      </c>
      <c r="B10" s="240"/>
      <c r="C10" s="240"/>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45" t="s">
        <v>535</v>
      </c>
      <c r="B12" s="245"/>
      <c r="C12" s="245"/>
      <c r="D12" s="11"/>
      <c r="E12" s="11"/>
      <c r="F12"/>
      <c r="G12"/>
      <c r="H12"/>
      <c r="I12"/>
      <c r="J12"/>
      <c r="K12"/>
      <c r="L12"/>
      <c r="M12"/>
      <c r="N12"/>
      <c r="O12"/>
      <c r="P12"/>
      <c r="Q12"/>
      <c r="R12"/>
      <c r="S12"/>
      <c r="T12"/>
      <c r="U12"/>
      <c r="V12"/>
      <c r="W12"/>
      <c r="X12"/>
    </row>
    <row r="13" spans="1:24" s="3" customFormat="1" ht="15.75" x14ac:dyDescent="0.25">
      <c r="A13" s="240" t="s">
        <v>6</v>
      </c>
      <c r="B13" s="240"/>
      <c r="C13" s="240"/>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39" t="s">
        <v>571</v>
      </c>
      <c r="B15" s="239"/>
      <c r="C15" s="239"/>
      <c r="D15" s="11"/>
      <c r="E15" s="11"/>
      <c r="F15"/>
      <c r="G15"/>
      <c r="H15"/>
      <c r="I15"/>
      <c r="J15"/>
      <c r="K15"/>
      <c r="L15"/>
      <c r="M15"/>
      <c r="N15"/>
      <c r="O15"/>
      <c r="P15"/>
      <c r="Q15"/>
      <c r="R15"/>
      <c r="S15"/>
      <c r="T15"/>
      <c r="U15"/>
      <c r="V15"/>
      <c r="W15"/>
      <c r="X15"/>
    </row>
    <row r="16" spans="1:24" s="15" customFormat="1" ht="15" customHeight="1" x14ac:dyDescent="0.25">
      <c r="A16" s="240" t="s">
        <v>7</v>
      </c>
      <c r="B16" s="240"/>
      <c r="C16" s="240"/>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41" t="s">
        <v>8</v>
      </c>
      <c r="B18" s="242"/>
      <c r="C18" s="242"/>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9</v>
      </c>
      <c r="B20" s="18" t="s">
        <v>10</v>
      </c>
      <c r="C20" s="19" t="s">
        <v>11</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12</v>
      </c>
      <c r="B22" s="21" t="s">
        <v>13</v>
      </c>
      <c r="C22" s="19" t="s">
        <v>526</v>
      </c>
      <c r="D22" s="13"/>
      <c r="E22" s="13"/>
      <c r="F22"/>
      <c r="G22"/>
      <c r="H22"/>
      <c r="I22"/>
      <c r="J22"/>
      <c r="K22"/>
      <c r="L22"/>
      <c r="M22"/>
      <c r="N22"/>
      <c r="O22"/>
      <c r="P22"/>
      <c r="Q22"/>
      <c r="R22"/>
      <c r="S22"/>
      <c r="T22"/>
      <c r="U22"/>
      <c r="V22"/>
      <c r="W22"/>
      <c r="X22"/>
    </row>
    <row r="23" spans="1:24" s="15" customFormat="1" ht="31.5" x14ac:dyDescent="0.25">
      <c r="A23" s="20" t="s">
        <v>14</v>
      </c>
      <c r="B23" s="22" t="s">
        <v>15</v>
      </c>
      <c r="C23" s="19" t="s">
        <v>527</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16</v>
      </c>
      <c r="B25" s="26" t="s">
        <v>17</v>
      </c>
      <c r="C25" s="19" t="s">
        <v>188</v>
      </c>
      <c r="D25" s="13"/>
      <c r="E25" s="13"/>
      <c r="F25"/>
      <c r="G25"/>
      <c r="H25"/>
      <c r="I25"/>
      <c r="J25"/>
      <c r="K25"/>
      <c r="L25"/>
      <c r="M25"/>
      <c r="N25"/>
      <c r="O25"/>
      <c r="P25"/>
      <c r="Q25"/>
      <c r="R25"/>
      <c r="S25"/>
      <c r="T25"/>
      <c r="U25"/>
      <c r="V25"/>
      <c r="W25"/>
      <c r="X25"/>
    </row>
    <row r="26" spans="1:24" s="15" customFormat="1" ht="15.75" x14ac:dyDescent="0.25">
      <c r="A26" s="20" t="s">
        <v>18</v>
      </c>
      <c r="B26" s="26" t="s">
        <v>19</v>
      </c>
      <c r="C26" s="19" t="s">
        <v>528</v>
      </c>
      <c r="D26" s="13"/>
      <c r="E26" s="13"/>
      <c r="F26"/>
      <c r="G26"/>
      <c r="H26"/>
      <c r="I26"/>
      <c r="J26"/>
      <c r="K26"/>
      <c r="L26"/>
      <c r="M26"/>
      <c r="N26"/>
      <c r="O26"/>
      <c r="P26"/>
      <c r="Q26"/>
      <c r="R26"/>
      <c r="S26"/>
      <c r="T26"/>
      <c r="U26"/>
      <c r="V26"/>
      <c r="W26"/>
      <c r="X26"/>
    </row>
    <row r="27" spans="1:24" s="15" customFormat="1" ht="31.5" x14ac:dyDescent="0.25">
      <c r="A27" s="20" t="s">
        <v>20</v>
      </c>
      <c r="B27" s="26" t="s">
        <v>21</v>
      </c>
      <c r="C27" s="19" t="s">
        <v>556</v>
      </c>
      <c r="D27" s="13"/>
      <c r="E27" s="13"/>
      <c r="F27"/>
      <c r="G27"/>
      <c r="H27"/>
      <c r="I27"/>
      <c r="J27"/>
      <c r="K27"/>
      <c r="L27"/>
      <c r="M27"/>
      <c r="N27"/>
      <c r="O27"/>
      <c r="P27"/>
      <c r="Q27"/>
      <c r="R27"/>
      <c r="S27"/>
      <c r="T27"/>
      <c r="U27"/>
      <c r="V27"/>
      <c r="W27"/>
      <c r="X27"/>
    </row>
    <row r="28" spans="1:24" s="15" customFormat="1" ht="15.75" x14ac:dyDescent="0.25">
      <c r="A28" s="20" t="s">
        <v>22</v>
      </c>
      <c r="B28" s="26" t="s">
        <v>23</v>
      </c>
      <c r="C28" s="19" t="s">
        <v>103</v>
      </c>
      <c r="D28" s="13"/>
      <c r="E28" s="13"/>
      <c r="F28"/>
      <c r="G28"/>
      <c r="H28"/>
      <c r="I28"/>
      <c r="J28"/>
      <c r="K28"/>
      <c r="L28"/>
      <c r="M28"/>
      <c r="N28"/>
      <c r="O28"/>
      <c r="P28"/>
      <c r="Q28"/>
      <c r="R28"/>
      <c r="S28"/>
      <c r="T28"/>
      <c r="U28"/>
      <c r="V28"/>
      <c r="W28"/>
      <c r="X28"/>
    </row>
    <row r="29" spans="1:24" s="15" customFormat="1" ht="31.5" x14ac:dyDescent="0.25">
      <c r="A29" s="20" t="s">
        <v>24</v>
      </c>
      <c r="B29" s="26" t="s">
        <v>25</v>
      </c>
      <c r="C29" s="19" t="s">
        <v>103</v>
      </c>
      <c r="D29" s="13"/>
      <c r="E29" s="13"/>
      <c r="F29"/>
      <c r="G29"/>
      <c r="H29"/>
      <c r="I29"/>
      <c r="J29"/>
      <c r="K29"/>
      <c r="L29"/>
      <c r="M29"/>
      <c r="N29"/>
      <c r="O29"/>
      <c r="P29"/>
      <c r="Q29"/>
      <c r="R29"/>
      <c r="S29"/>
      <c r="T29"/>
      <c r="U29"/>
      <c r="V29"/>
      <c r="W29"/>
      <c r="X29"/>
    </row>
    <row r="30" spans="1:24" s="15" customFormat="1" ht="31.5" x14ac:dyDescent="0.25">
      <c r="A30" s="20" t="s">
        <v>26</v>
      </c>
      <c r="B30" s="26" t="s">
        <v>27</v>
      </c>
      <c r="C30" s="19" t="s">
        <v>103</v>
      </c>
      <c r="D30" s="13"/>
      <c r="E30" s="13"/>
      <c r="F30"/>
      <c r="G30"/>
      <c r="H30"/>
      <c r="I30"/>
      <c r="J30"/>
      <c r="K30"/>
      <c r="L30"/>
      <c r="M30"/>
      <c r="N30"/>
      <c r="O30"/>
      <c r="P30"/>
      <c r="Q30"/>
      <c r="R30"/>
      <c r="S30"/>
      <c r="T30"/>
      <c r="U30"/>
      <c r="V30"/>
      <c r="W30"/>
      <c r="X30"/>
    </row>
    <row r="31" spans="1:24" s="15" customFormat="1" ht="15.75" x14ac:dyDescent="0.25">
      <c r="A31" s="20" t="s">
        <v>28</v>
      </c>
      <c r="B31" s="26" t="s">
        <v>29</v>
      </c>
      <c r="C31" s="19" t="s">
        <v>570</v>
      </c>
      <c r="D31" s="13"/>
      <c r="E31" s="13"/>
      <c r="F31"/>
      <c r="G31"/>
      <c r="H31"/>
      <c r="I31"/>
      <c r="J31"/>
      <c r="K31"/>
      <c r="L31"/>
      <c r="M31"/>
      <c r="N31"/>
      <c r="O31"/>
      <c r="P31"/>
      <c r="Q31"/>
      <c r="R31"/>
      <c r="S31"/>
      <c r="T31"/>
      <c r="U31"/>
      <c r="V31"/>
      <c r="W31"/>
      <c r="X31"/>
    </row>
    <row r="32" spans="1:24" s="15" customFormat="1" ht="15.75" x14ac:dyDescent="0.25">
      <c r="A32" s="20" t="s">
        <v>30</v>
      </c>
      <c r="B32" s="26" t="s">
        <v>31</v>
      </c>
      <c r="C32" s="19" t="s">
        <v>103</v>
      </c>
      <c r="D32" s="13"/>
      <c r="E32" s="13"/>
      <c r="F32"/>
      <c r="G32"/>
      <c r="H32"/>
      <c r="I32"/>
      <c r="J32"/>
      <c r="K32"/>
      <c r="L32"/>
      <c r="M32"/>
      <c r="N32"/>
      <c r="O32"/>
      <c r="P32"/>
      <c r="Q32"/>
      <c r="R32"/>
      <c r="S32"/>
      <c r="T32"/>
      <c r="U32"/>
      <c r="V32"/>
      <c r="W32"/>
      <c r="X32"/>
    </row>
    <row r="33" spans="1:24" s="15" customFormat="1" ht="47.25" x14ac:dyDescent="0.25">
      <c r="A33" s="20" t="s">
        <v>32</v>
      </c>
      <c r="B33" s="26" t="s">
        <v>33</v>
      </c>
      <c r="C33" s="19" t="s">
        <v>529</v>
      </c>
      <c r="D33" s="13"/>
      <c r="E33" s="13"/>
      <c r="F33"/>
      <c r="G33"/>
      <c r="H33"/>
      <c r="I33"/>
      <c r="J33"/>
      <c r="K33"/>
      <c r="L33"/>
      <c r="M33"/>
      <c r="N33"/>
      <c r="O33"/>
      <c r="P33"/>
      <c r="Q33"/>
      <c r="R33"/>
      <c r="S33"/>
      <c r="T33"/>
      <c r="U33"/>
      <c r="V33"/>
      <c r="W33"/>
      <c r="X33"/>
    </row>
    <row r="34" spans="1:24" ht="63" x14ac:dyDescent="0.25">
      <c r="A34" s="20" t="s">
        <v>34</v>
      </c>
      <c r="B34" s="26" t="s">
        <v>35</v>
      </c>
      <c r="C34" s="19" t="s">
        <v>103</v>
      </c>
    </row>
    <row r="35" spans="1:24" ht="31.5" x14ac:dyDescent="0.25">
      <c r="A35" s="20" t="s">
        <v>36</v>
      </c>
      <c r="B35" s="26" t="s">
        <v>37</v>
      </c>
      <c r="C35" s="19" t="s">
        <v>103</v>
      </c>
    </row>
    <row r="36" spans="1:24" ht="15.75" x14ac:dyDescent="0.25">
      <c r="A36" s="20" t="s">
        <v>38</v>
      </c>
      <c r="B36" s="26" t="s">
        <v>39</v>
      </c>
      <c r="C36" s="19" t="s">
        <v>103</v>
      </c>
    </row>
    <row r="37" spans="1:24" ht="15.75" x14ac:dyDescent="0.25">
      <c r="A37" s="20" t="s">
        <v>40</v>
      </c>
      <c r="B37" s="26" t="s">
        <v>41</v>
      </c>
      <c r="C37" s="19" t="s">
        <v>570</v>
      </c>
    </row>
    <row r="38" spans="1:24" ht="15.75" x14ac:dyDescent="0.25">
      <c r="A38" s="20" t="s">
        <v>42</v>
      </c>
      <c r="B38" s="26" t="s">
        <v>43</v>
      </c>
      <c r="C38" s="19" t="s">
        <v>103</v>
      </c>
    </row>
    <row r="39" spans="1:24" ht="23.25" customHeight="1" x14ac:dyDescent="0.25">
      <c r="A39" s="23"/>
      <c r="B39" s="24"/>
      <c r="C39" s="25"/>
    </row>
    <row r="40" spans="1:24" ht="130.5" customHeight="1" x14ac:dyDescent="0.25">
      <c r="A40" s="20" t="s">
        <v>44</v>
      </c>
      <c r="B40" s="26" t="s">
        <v>45</v>
      </c>
      <c r="C40" s="19" t="s">
        <v>579</v>
      </c>
    </row>
    <row r="41" spans="1:24" ht="63" x14ac:dyDescent="0.25">
      <c r="A41" s="20" t="s">
        <v>46</v>
      </c>
      <c r="B41" s="26" t="s">
        <v>47</v>
      </c>
      <c r="C41" s="19" t="s">
        <v>530</v>
      </c>
    </row>
    <row r="42" spans="1:24" ht="47.25" x14ac:dyDescent="0.25">
      <c r="A42" s="20" t="s">
        <v>48</v>
      </c>
      <c r="B42" s="26" t="s">
        <v>49</v>
      </c>
      <c r="C42" s="19" t="s">
        <v>530</v>
      </c>
    </row>
    <row r="43" spans="1:24" ht="102.75" customHeight="1" x14ac:dyDescent="0.25">
      <c r="A43" s="20" t="s">
        <v>50</v>
      </c>
      <c r="B43" s="26" t="s">
        <v>51</v>
      </c>
      <c r="C43" s="19" t="s">
        <v>188</v>
      </c>
    </row>
    <row r="44" spans="1:24" ht="69" customHeight="1" x14ac:dyDescent="0.25">
      <c r="A44" s="20" t="s">
        <v>52</v>
      </c>
      <c r="B44" s="26" t="s">
        <v>53</v>
      </c>
      <c r="C44" s="19" t="s">
        <v>103</v>
      </c>
    </row>
    <row r="45" spans="1:24" ht="47.25" x14ac:dyDescent="0.25">
      <c r="A45" s="20" t="s">
        <v>54</v>
      </c>
      <c r="B45" s="26" t="s">
        <v>55</v>
      </c>
      <c r="C45" s="19" t="s">
        <v>103</v>
      </c>
    </row>
    <row r="46" spans="1:24" ht="69" customHeight="1" x14ac:dyDescent="0.25">
      <c r="A46" s="20" t="s">
        <v>56</v>
      </c>
      <c r="B46" s="26" t="s">
        <v>57</v>
      </c>
      <c r="C46" s="19" t="s">
        <v>531</v>
      </c>
    </row>
    <row r="47" spans="1:24" ht="18.75" customHeight="1" x14ac:dyDescent="0.25">
      <c r="A47" s="23"/>
      <c r="B47" s="24"/>
      <c r="C47" s="25"/>
    </row>
    <row r="48" spans="1:24" ht="31.5" x14ac:dyDescent="0.25">
      <c r="A48" s="20" t="s">
        <v>58</v>
      </c>
      <c r="B48" s="26" t="s">
        <v>59</v>
      </c>
      <c r="C48" s="27" t="s">
        <v>574</v>
      </c>
    </row>
    <row r="49" spans="1:3" ht="31.5" x14ac:dyDescent="0.25">
      <c r="A49" s="20" t="s">
        <v>60</v>
      </c>
      <c r="B49" s="26" t="s">
        <v>61</v>
      </c>
      <c r="C49" s="28" t="s">
        <v>575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9"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3"/>
  <sheetViews>
    <sheetView view="pageBreakPreview" zoomScale="55" zoomScaleNormal="55" zoomScaleSheetLayoutView="55" workbookViewId="0">
      <pane xSplit="2" ySplit="23" topLeftCell="H48" activePane="bottomRight" state="frozen"/>
      <selection activeCell="A9" sqref="A9:O9"/>
      <selection pane="topRight" activeCell="A9" sqref="A9:O9"/>
      <selection pane="bottomLeft" activeCell="A9" sqref="A9:O9"/>
      <selection pane="bottomRight" activeCell="N33" sqref="N33"/>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20" width="13.5703125" style="135" customWidth="1"/>
    <col min="21" max="21" width="22.140625" style="135" customWidth="1"/>
    <col min="2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43" t="str">
        <f>'1. паспорт местоположение'!$A$5:$C$5</f>
        <v>Год раскрытия информации: 2025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62"/>
      <c r="AI4" s="62"/>
      <c r="AJ4" s="62"/>
      <c r="AK4" s="62"/>
    </row>
    <row r="5" spans="1:37" ht="10.5" customHeight="1" x14ac:dyDescent="0.3">
      <c r="AK5" s="5"/>
    </row>
    <row r="6" spans="1:37" ht="18.75" x14ac:dyDescent="0.25">
      <c r="A6" s="244" t="s">
        <v>3</v>
      </c>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45" t="s">
        <v>4</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151"/>
      <c r="AI8" s="151"/>
      <c r="AJ8" s="151"/>
      <c r="AK8" s="151"/>
    </row>
    <row r="9" spans="1:37" ht="18.75" customHeight="1" x14ac:dyDescent="0.25">
      <c r="A9" s="240" t="s">
        <v>5</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13"/>
      <c r="AI9" s="13"/>
      <c r="AJ9" s="13"/>
      <c r="AK9" s="13"/>
    </row>
    <row r="10" spans="1:37" ht="25.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45" t="str">
        <f>'1. паспорт местоположение'!$A$12</f>
        <v>O_СГЭС_16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151"/>
      <c r="AI11" s="151"/>
      <c r="AJ11" s="151"/>
      <c r="AK11" s="151"/>
    </row>
    <row r="12" spans="1:37" x14ac:dyDescent="0.25">
      <c r="A12" s="240" t="s">
        <v>6</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13"/>
      <c r="AI12" s="13"/>
      <c r="AJ12" s="13"/>
      <c r="AK12" s="13"/>
    </row>
    <row r="13" spans="1:37" ht="16.5" customHeight="1" x14ac:dyDescent="0.3">
      <c r="A13" s="54"/>
      <c r="B13" s="54"/>
      <c r="C13" s="54"/>
      <c r="D13" s="54"/>
      <c r="E13" s="54"/>
      <c r="F13" s="54"/>
      <c r="G13" s="54"/>
      <c r="H13" s="54"/>
      <c r="I13" s="54"/>
      <c r="J13" s="54"/>
      <c r="K13" s="54"/>
      <c r="L13" s="54"/>
      <c r="M13" s="54"/>
      <c r="N13" s="215"/>
      <c r="O13" s="215"/>
      <c r="P13" s="54"/>
      <c r="Q13" s="54"/>
      <c r="R13" s="215"/>
      <c r="S13" s="215"/>
      <c r="T13" s="54"/>
      <c r="U13" s="54"/>
      <c r="V13" s="54"/>
      <c r="W13" s="54"/>
      <c r="X13" s="54"/>
      <c r="Y13" s="54"/>
      <c r="Z13" s="54"/>
      <c r="AA13" s="54"/>
      <c r="AB13" s="54"/>
      <c r="AC13" s="54"/>
      <c r="AD13" s="54"/>
      <c r="AE13" s="54"/>
      <c r="AF13" s="54"/>
      <c r="AG13" s="54"/>
      <c r="AH13" s="215"/>
      <c r="AI13" s="215"/>
      <c r="AJ13" s="215"/>
      <c r="AK13" s="215"/>
    </row>
    <row r="14" spans="1:37" x14ac:dyDescent="0.25">
      <c r="A14" s="239"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16"/>
      <c r="AI14" s="216"/>
      <c r="AJ14" s="216"/>
      <c r="AK14" s="216"/>
    </row>
    <row r="15" spans="1:37" ht="15.75" customHeight="1" x14ac:dyDescent="0.25">
      <c r="A15" s="240" t="s">
        <v>7</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13"/>
      <c r="AI15" s="13"/>
      <c r="AJ15" s="13"/>
      <c r="AK15" s="13"/>
    </row>
    <row r="16" spans="1:37" ht="10.5" customHeight="1" x14ac:dyDescent="0.25"/>
    <row r="17" spans="1:37" ht="10.5" customHeight="1" x14ac:dyDescent="0.25"/>
    <row r="18" spans="1:37" x14ac:dyDescent="0.25">
      <c r="A18" s="290" t="s">
        <v>330</v>
      </c>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8"/>
      <c r="AI18" s="8"/>
      <c r="AJ18" s="8"/>
      <c r="AK18" s="8"/>
    </row>
    <row r="20" spans="1:37" ht="30" customHeight="1" x14ac:dyDescent="0.25">
      <c r="A20" s="256" t="s">
        <v>331</v>
      </c>
      <c r="B20" s="256" t="s">
        <v>332</v>
      </c>
      <c r="C20" s="255" t="s">
        <v>333</v>
      </c>
      <c r="D20" s="255"/>
      <c r="E20" s="254" t="s">
        <v>334</v>
      </c>
      <c r="F20" s="254"/>
      <c r="G20" s="256" t="s">
        <v>335</v>
      </c>
      <c r="H20" s="291">
        <v>2024</v>
      </c>
      <c r="I20" s="292"/>
      <c r="J20" s="292"/>
      <c r="K20" s="292"/>
      <c r="L20" s="291">
        <v>2025</v>
      </c>
      <c r="M20" s="292"/>
      <c r="N20" s="292"/>
      <c r="O20" s="292"/>
      <c r="P20" s="291">
        <v>2026</v>
      </c>
      <c r="Q20" s="292"/>
      <c r="R20" s="292"/>
      <c r="S20" s="292"/>
      <c r="T20" s="291">
        <v>2027</v>
      </c>
      <c r="U20" s="292"/>
      <c r="V20" s="292"/>
      <c r="W20" s="292"/>
      <c r="X20" s="291">
        <v>2028</v>
      </c>
      <c r="Y20" s="292"/>
      <c r="Z20" s="292"/>
      <c r="AA20" s="292"/>
      <c r="AB20" s="291">
        <v>2029</v>
      </c>
      <c r="AC20" s="292"/>
      <c r="AD20" s="292"/>
      <c r="AE20" s="292"/>
      <c r="AF20" s="255" t="s">
        <v>336</v>
      </c>
      <c r="AG20" s="255"/>
      <c r="AH20" s="8"/>
      <c r="AI20" s="8"/>
      <c r="AJ20" s="8"/>
    </row>
    <row r="21" spans="1:37" ht="48" customHeight="1" x14ac:dyDescent="0.25">
      <c r="A21" s="257"/>
      <c r="B21" s="257"/>
      <c r="C21" s="255"/>
      <c r="D21" s="255"/>
      <c r="E21" s="254"/>
      <c r="F21" s="254"/>
      <c r="G21" s="257"/>
      <c r="H21" s="255" t="s">
        <v>270</v>
      </c>
      <c r="I21" s="255"/>
      <c r="J21" s="255" t="s">
        <v>337</v>
      </c>
      <c r="K21" s="255"/>
      <c r="L21" s="255" t="s">
        <v>270</v>
      </c>
      <c r="M21" s="255"/>
      <c r="N21" s="255" t="s">
        <v>338</v>
      </c>
      <c r="O21" s="255"/>
      <c r="P21" s="255" t="s">
        <v>270</v>
      </c>
      <c r="Q21" s="255"/>
      <c r="R21" s="255" t="s">
        <v>338</v>
      </c>
      <c r="S21" s="255"/>
      <c r="T21" s="255" t="s">
        <v>270</v>
      </c>
      <c r="U21" s="255"/>
      <c r="V21" s="255" t="s">
        <v>338</v>
      </c>
      <c r="W21" s="255"/>
      <c r="X21" s="255" t="s">
        <v>270</v>
      </c>
      <c r="Y21" s="255"/>
      <c r="Z21" s="255" t="s">
        <v>338</v>
      </c>
      <c r="AA21" s="255"/>
      <c r="AB21" s="255" t="s">
        <v>270</v>
      </c>
      <c r="AC21" s="255"/>
      <c r="AD21" s="255" t="s">
        <v>338</v>
      </c>
      <c r="AE21" s="255"/>
      <c r="AF21" s="255"/>
      <c r="AG21" s="255"/>
    </row>
    <row r="22" spans="1:37" ht="81" customHeight="1" x14ac:dyDescent="0.25">
      <c r="A22" s="258"/>
      <c r="B22" s="258"/>
      <c r="C22" s="211" t="s">
        <v>270</v>
      </c>
      <c r="D22" s="211" t="s">
        <v>338</v>
      </c>
      <c r="E22" s="211" t="s">
        <v>339</v>
      </c>
      <c r="F22" s="211" t="s">
        <v>340</v>
      </c>
      <c r="G22" s="258"/>
      <c r="H22" s="212" t="s">
        <v>341</v>
      </c>
      <c r="I22" s="212" t="s">
        <v>342</v>
      </c>
      <c r="J22" s="212" t="s">
        <v>341</v>
      </c>
      <c r="K22" s="212" t="s">
        <v>342</v>
      </c>
      <c r="L22" s="212" t="s">
        <v>341</v>
      </c>
      <c r="M22" s="212" t="s">
        <v>342</v>
      </c>
      <c r="N22" s="212" t="s">
        <v>341</v>
      </c>
      <c r="O22" s="212" t="s">
        <v>342</v>
      </c>
      <c r="P22" s="212" t="s">
        <v>341</v>
      </c>
      <c r="Q22" s="212" t="s">
        <v>342</v>
      </c>
      <c r="R22" s="212" t="s">
        <v>341</v>
      </c>
      <c r="S22" s="212" t="s">
        <v>342</v>
      </c>
      <c r="T22" s="212" t="s">
        <v>341</v>
      </c>
      <c r="U22" s="212" t="s">
        <v>342</v>
      </c>
      <c r="V22" s="212" t="s">
        <v>341</v>
      </c>
      <c r="W22" s="212" t="s">
        <v>342</v>
      </c>
      <c r="X22" s="212" t="s">
        <v>341</v>
      </c>
      <c r="Y22" s="212" t="s">
        <v>342</v>
      </c>
      <c r="Z22" s="212" t="s">
        <v>341</v>
      </c>
      <c r="AA22" s="212" t="s">
        <v>342</v>
      </c>
      <c r="AB22" s="212" t="s">
        <v>341</v>
      </c>
      <c r="AC22" s="212" t="s">
        <v>342</v>
      </c>
      <c r="AD22" s="212" t="s">
        <v>341</v>
      </c>
      <c r="AE22" s="212" t="s">
        <v>342</v>
      </c>
      <c r="AF22" s="211" t="s">
        <v>343</v>
      </c>
      <c r="AG22" s="211" t="s">
        <v>338</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2" t="s">
        <v>12</v>
      </c>
      <c r="B24" s="217" t="s">
        <v>344</v>
      </c>
      <c r="C24" s="218">
        <v>0</v>
      </c>
      <c r="D24" s="218">
        <f>N24+J24</f>
        <v>6.7774960200000001</v>
      </c>
      <c r="E24" s="218">
        <v>0</v>
      </c>
      <c r="F24" s="219">
        <v>0</v>
      </c>
      <c r="G24" s="218">
        <v>0</v>
      </c>
      <c r="H24" s="218">
        <v>0</v>
      </c>
      <c r="I24" s="218">
        <v>0</v>
      </c>
      <c r="J24" s="218">
        <v>0.47205180000000002</v>
      </c>
      <c r="K24" s="218">
        <v>3</v>
      </c>
      <c r="L24" s="218">
        <v>0</v>
      </c>
      <c r="M24" s="218">
        <v>0</v>
      </c>
      <c r="N24" s="218">
        <f>1.19726164+5.10818258</f>
        <v>6.30544422</v>
      </c>
      <c r="O24" s="218">
        <v>3</v>
      </c>
      <c r="P24" s="218">
        <v>0</v>
      </c>
      <c r="Q24" s="218">
        <v>0</v>
      </c>
      <c r="R24" s="218">
        <v>0</v>
      </c>
      <c r="S24" s="218">
        <v>0</v>
      </c>
      <c r="T24" s="218">
        <v>0</v>
      </c>
      <c r="U24" s="218">
        <v>0</v>
      </c>
      <c r="V24" s="218">
        <v>0</v>
      </c>
      <c r="W24" s="218">
        <v>0</v>
      </c>
      <c r="X24" s="218">
        <v>0</v>
      </c>
      <c r="Y24" s="218">
        <v>0</v>
      </c>
      <c r="Z24" s="218">
        <v>0</v>
      </c>
      <c r="AA24" s="218">
        <v>0</v>
      </c>
      <c r="AB24" s="218">
        <v>0</v>
      </c>
      <c r="AC24" s="218">
        <v>0</v>
      </c>
      <c r="AD24" s="218">
        <v>0</v>
      </c>
      <c r="AE24" s="218">
        <v>0</v>
      </c>
      <c r="AF24" s="218">
        <f>H24+L24+P24+T24+X24+AB24</f>
        <v>0</v>
      </c>
      <c r="AG24" s="28">
        <f>N24+R24+V24+Z24+AD24+J24</f>
        <v>6.7774960200000001</v>
      </c>
      <c r="AH24" s="220"/>
    </row>
    <row r="25" spans="1:37" ht="24" customHeight="1" x14ac:dyDescent="0.25">
      <c r="A25" s="147" t="s">
        <v>345</v>
      </c>
      <c r="B25" s="221" t="s">
        <v>346</v>
      </c>
      <c r="C25" s="28">
        <v>0</v>
      </c>
      <c r="D25" s="28">
        <f t="shared" ref="D25:D72" si="1">N25</f>
        <v>0</v>
      </c>
      <c r="E25" s="28">
        <v>0</v>
      </c>
      <c r="F25" s="222">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28">
        <f t="shared" ref="AF25:AF72" si="2">H25+L25+P25+T25+X25+AB25</f>
        <v>0</v>
      </c>
      <c r="AG25" s="28">
        <f t="shared" ref="AG25:AG27" si="3">N25+R25+V25+Z25+AD25</f>
        <v>0</v>
      </c>
      <c r="AH25" s="230"/>
    </row>
    <row r="26" spans="1:37" x14ac:dyDescent="0.25">
      <c r="A26" s="147" t="s">
        <v>347</v>
      </c>
      <c r="B26" s="221" t="s">
        <v>348</v>
      </c>
      <c r="C26" s="28">
        <v>0</v>
      </c>
      <c r="D26" s="28">
        <f t="shared" si="1"/>
        <v>0</v>
      </c>
      <c r="E26" s="28">
        <v>0</v>
      </c>
      <c r="F26" s="222">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28">
        <f t="shared" si="2"/>
        <v>0</v>
      </c>
      <c r="AG26" s="28">
        <f t="shared" si="3"/>
        <v>0</v>
      </c>
      <c r="AH26" s="230"/>
    </row>
    <row r="27" spans="1:37" ht="31.5" x14ac:dyDescent="0.25">
      <c r="A27" s="147" t="s">
        <v>349</v>
      </c>
      <c r="B27" s="221" t="s">
        <v>350</v>
      </c>
      <c r="C27" s="28">
        <v>0</v>
      </c>
      <c r="D27" s="28">
        <f t="shared" si="1"/>
        <v>0</v>
      </c>
      <c r="E27" s="28">
        <v>0</v>
      </c>
      <c r="F27" s="222">
        <v>0</v>
      </c>
      <c r="G27" s="28">
        <v>0</v>
      </c>
      <c r="H27" s="28">
        <v>0</v>
      </c>
      <c r="I27" s="28">
        <v>0</v>
      </c>
      <c r="J27" s="28">
        <v>0</v>
      </c>
      <c r="K27" s="28">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28">
        <f t="shared" si="2"/>
        <v>0</v>
      </c>
      <c r="AG27" s="28">
        <f t="shared" si="3"/>
        <v>0</v>
      </c>
      <c r="AH27" s="230"/>
    </row>
    <row r="28" spans="1:37" x14ac:dyDescent="0.25">
      <c r="A28" s="147" t="s">
        <v>351</v>
      </c>
      <c r="B28" s="221" t="s">
        <v>352</v>
      </c>
      <c r="C28" s="28">
        <v>0</v>
      </c>
      <c r="D28" s="218">
        <f>N28+J28</f>
        <v>1.19726164</v>
      </c>
      <c r="E28" s="28">
        <v>0</v>
      </c>
      <c r="F28" s="222">
        <v>0</v>
      </c>
      <c r="G28" s="28">
        <v>0</v>
      </c>
      <c r="H28" s="28">
        <v>0</v>
      </c>
      <c r="I28" s="28">
        <v>0</v>
      </c>
      <c r="J28" s="28">
        <v>0</v>
      </c>
      <c r="K28" s="28">
        <v>0</v>
      </c>
      <c r="L28" s="28">
        <v>0</v>
      </c>
      <c r="M28" s="28">
        <v>0</v>
      </c>
      <c r="N28" s="28">
        <v>1.19726164</v>
      </c>
      <c r="O28" s="28">
        <v>3</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28">
        <f t="shared" si="2"/>
        <v>0</v>
      </c>
      <c r="AG28" s="28">
        <f>N28+R28+V28+Z28+AD28+J28</f>
        <v>1.19726164</v>
      </c>
      <c r="AH28" s="230"/>
    </row>
    <row r="29" spans="1:37" x14ac:dyDescent="0.25">
      <c r="A29" s="147" t="s">
        <v>353</v>
      </c>
      <c r="B29" s="223" t="s">
        <v>354</v>
      </c>
      <c r="C29" s="28">
        <v>0</v>
      </c>
      <c r="D29" s="28">
        <f t="shared" si="1"/>
        <v>0</v>
      </c>
      <c r="E29" s="28">
        <v>0</v>
      </c>
      <c r="F29" s="222">
        <v>0</v>
      </c>
      <c r="G29" s="28">
        <v>0</v>
      </c>
      <c r="H29" s="28">
        <v>0</v>
      </c>
      <c r="I29" s="28">
        <v>0</v>
      </c>
      <c r="J29" s="28">
        <v>0.47205180000000002</v>
      </c>
      <c r="K29" s="28">
        <v>3</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28">
        <f t="shared" si="2"/>
        <v>0</v>
      </c>
      <c r="AG29" s="28">
        <f>N29+R29+V29+Z29+AD29+J29</f>
        <v>0.47205180000000002</v>
      </c>
      <c r="AH29" s="230"/>
    </row>
    <row r="30" spans="1:37" s="8" customFormat="1" ht="47.25" x14ac:dyDescent="0.25">
      <c r="A30" s="142" t="s">
        <v>14</v>
      </c>
      <c r="B30" s="217" t="s">
        <v>355</v>
      </c>
      <c r="C30" s="218">
        <v>0</v>
      </c>
      <c r="D30" s="218">
        <f>N30+J30</f>
        <v>5.6479133499999996</v>
      </c>
      <c r="E30" s="218">
        <v>0</v>
      </c>
      <c r="F30" s="218">
        <v>0</v>
      </c>
      <c r="G30" s="218">
        <v>0</v>
      </c>
      <c r="H30" s="218">
        <v>0</v>
      </c>
      <c r="I30" s="218">
        <v>0</v>
      </c>
      <c r="J30" s="218">
        <v>0.39337650000000002</v>
      </c>
      <c r="K30" s="218">
        <v>3</v>
      </c>
      <c r="L30" s="218">
        <v>0</v>
      </c>
      <c r="M30" s="218">
        <v>0</v>
      </c>
      <c r="N30" s="231">
        <f>0.99771803+4.25681882</f>
        <v>5.25453685</v>
      </c>
      <c r="O30" s="218">
        <v>3</v>
      </c>
      <c r="P30" s="218">
        <v>0</v>
      </c>
      <c r="Q30" s="218">
        <v>0</v>
      </c>
      <c r="R30" s="28">
        <v>0</v>
      </c>
      <c r="S30" s="218">
        <v>0</v>
      </c>
      <c r="T30" s="218">
        <v>0</v>
      </c>
      <c r="U30" s="218">
        <v>0</v>
      </c>
      <c r="V30" s="218">
        <v>0</v>
      </c>
      <c r="W30" s="218">
        <v>0</v>
      </c>
      <c r="X30" s="218">
        <v>0</v>
      </c>
      <c r="Y30" s="218">
        <v>0</v>
      </c>
      <c r="Z30" s="218">
        <v>0</v>
      </c>
      <c r="AA30" s="218">
        <v>0</v>
      </c>
      <c r="AB30" s="218">
        <v>0</v>
      </c>
      <c r="AC30" s="218">
        <v>0</v>
      </c>
      <c r="AD30" s="218">
        <v>0</v>
      </c>
      <c r="AE30" s="218">
        <v>0</v>
      </c>
      <c r="AF30" s="218">
        <f t="shared" si="2"/>
        <v>0</v>
      </c>
      <c r="AG30" s="28">
        <f>N30+R30+V30+Z30+AD30+J30</f>
        <v>5.6479133499999996</v>
      </c>
      <c r="AH30" s="220"/>
    </row>
    <row r="31" spans="1:37" x14ac:dyDescent="0.25">
      <c r="A31" s="147" t="s">
        <v>356</v>
      </c>
      <c r="B31" s="221" t="s">
        <v>357</v>
      </c>
      <c r="C31" s="28">
        <v>0</v>
      </c>
      <c r="D31" s="28">
        <f t="shared" si="1"/>
        <v>0</v>
      </c>
      <c r="E31" s="28">
        <v>0</v>
      </c>
      <c r="F31" s="28">
        <v>0</v>
      </c>
      <c r="G31" s="28">
        <v>0</v>
      </c>
      <c r="H31" s="28">
        <v>0</v>
      </c>
      <c r="I31" s="28">
        <v>0</v>
      </c>
      <c r="J31" s="218">
        <v>0.39337650000000002</v>
      </c>
      <c r="K31" s="28">
        <v>3</v>
      </c>
      <c r="L31" s="28">
        <v>0</v>
      </c>
      <c r="M31" s="28">
        <v>0</v>
      </c>
      <c r="N31" s="28">
        <v>0</v>
      </c>
      <c r="O31" s="28">
        <v>0</v>
      </c>
      <c r="P31" s="28">
        <v>0</v>
      </c>
      <c r="Q31" s="28">
        <v>0</v>
      </c>
      <c r="R31" s="28">
        <v>0</v>
      </c>
      <c r="S31" s="28">
        <v>0</v>
      </c>
      <c r="T31" s="28">
        <v>0</v>
      </c>
      <c r="U31" s="28">
        <v>0</v>
      </c>
      <c r="V31" s="28">
        <v>0</v>
      </c>
      <c r="W31" s="28">
        <v>0</v>
      </c>
      <c r="X31" s="28">
        <v>0</v>
      </c>
      <c r="Y31" s="28">
        <v>0</v>
      </c>
      <c r="Z31" s="28">
        <v>0</v>
      </c>
      <c r="AA31" s="28">
        <v>0</v>
      </c>
      <c r="AB31" s="28">
        <v>0</v>
      </c>
      <c r="AC31" s="28">
        <v>0</v>
      </c>
      <c r="AD31" s="28">
        <v>0</v>
      </c>
      <c r="AE31" s="28">
        <v>0</v>
      </c>
      <c r="AF31" s="28">
        <f t="shared" si="2"/>
        <v>0</v>
      </c>
      <c r="AG31" s="28">
        <f>N31+R31+V31+Z31+AD31+J31</f>
        <v>0.39337650000000002</v>
      </c>
      <c r="AH31" s="230"/>
    </row>
    <row r="32" spans="1:37" ht="31.5" x14ac:dyDescent="0.25">
      <c r="A32" s="147" t="s">
        <v>358</v>
      </c>
      <c r="B32" s="221" t="s">
        <v>359</v>
      </c>
      <c r="C32" s="28">
        <v>0</v>
      </c>
      <c r="D32" s="28">
        <f t="shared" si="1"/>
        <v>2.2377267000000001</v>
      </c>
      <c r="E32" s="28">
        <v>0</v>
      </c>
      <c r="F32" s="28">
        <v>0</v>
      </c>
      <c r="G32" s="28">
        <v>0</v>
      </c>
      <c r="H32" s="28">
        <v>0</v>
      </c>
      <c r="I32" s="28">
        <v>0</v>
      </c>
      <c r="J32" s="218">
        <v>0</v>
      </c>
      <c r="K32" s="28">
        <v>0</v>
      </c>
      <c r="L32" s="28">
        <v>0</v>
      </c>
      <c r="M32" s="28">
        <v>0</v>
      </c>
      <c r="N32" s="28">
        <v>2.2377267000000001</v>
      </c>
      <c r="O32" s="28">
        <v>3</v>
      </c>
      <c r="P32" s="28">
        <v>0</v>
      </c>
      <c r="Q32" s="28">
        <v>0</v>
      </c>
      <c r="R32" s="28">
        <v>0</v>
      </c>
      <c r="S32" s="28">
        <v>0</v>
      </c>
      <c r="T32" s="28">
        <v>0</v>
      </c>
      <c r="U32" s="28">
        <v>0</v>
      </c>
      <c r="V32" s="28">
        <v>0</v>
      </c>
      <c r="W32" s="28">
        <v>0</v>
      </c>
      <c r="X32" s="28">
        <v>0</v>
      </c>
      <c r="Y32" s="28">
        <v>0</v>
      </c>
      <c r="Z32" s="28">
        <v>0</v>
      </c>
      <c r="AA32" s="28">
        <v>0</v>
      </c>
      <c r="AB32" s="28">
        <v>0</v>
      </c>
      <c r="AC32" s="28">
        <v>0</v>
      </c>
      <c r="AD32" s="28">
        <v>0</v>
      </c>
      <c r="AE32" s="28">
        <v>0</v>
      </c>
      <c r="AF32" s="28">
        <f t="shared" si="2"/>
        <v>0</v>
      </c>
      <c r="AG32" s="28">
        <f t="shared" ref="AG32:AG72" si="4">N32+R32+V32+Z32+AD32+J32</f>
        <v>2.2377267000000001</v>
      </c>
      <c r="AH32" s="230"/>
    </row>
    <row r="33" spans="1:34" x14ac:dyDescent="0.25">
      <c r="A33" s="147" t="s">
        <v>360</v>
      </c>
      <c r="B33" s="221" t="s">
        <v>361</v>
      </c>
      <c r="C33" s="28">
        <v>0</v>
      </c>
      <c r="D33" s="218">
        <f>N33+J33</f>
        <v>2.8897607600000002</v>
      </c>
      <c r="E33" s="28">
        <v>0</v>
      </c>
      <c r="F33" s="28">
        <v>0</v>
      </c>
      <c r="G33" s="28">
        <v>0</v>
      </c>
      <c r="H33" s="28">
        <v>0</v>
      </c>
      <c r="I33" s="28">
        <v>0</v>
      </c>
      <c r="J33" s="218">
        <v>0</v>
      </c>
      <c r="K33" s="28">
        <v>0</v>
      </c>
      <c r="L33" s="28">
        <v>0</v>
      </c>
      <c r="M33" s="28">
        <v>0</v>
      </c>
      <c r="N33" s="28">
        <f>0.99771803+1.89204273</f>
        <v>2.8897607600000002</v>
      </c>
      <c r="O33" s="28">
        <v>3</v>
      </c>
      <c r="P33" s="28">
        <v>0</v>
      </c>
      <c r="Q33" s="28">
        <v>0</v>
      </c>
      <c r="R33" s="28">
        <v>0</v>
      </c>
      <c r="S33" s="28">
        <v>0</v>
      </c>
      <c r="T33" s="28">
        <v>0</v>
      </c>
      <c r="U33" s="28">
        <v>0</v>
      </c>
      <c r="V33" s="28">
        <v>0</v>
      </c>
      <c r="W33" s="28">
        <v>0</v>
      </c>
      <c r="X33" s="28">
        <v>0</v>
      </c>
      <c r="Y33" s="28">
        <v>0</v>
      </c>
      <c r="Z33" s="28">
        <v>0</v>
      </c>
      <c r="AA33" s="28">
        <v>0</v>
      </c>
      <c r="AB33" s="28">
        <v>0</v>
      </c>
      <c r="AC33" s="28">
        <v>0</v>
      </c>
      <c r="AD33" s="28">
        <v>0</v>
      </c>
      <c r="AE33" s="28">
        <v>0</v>
      </c>
      <c r="AF33" s="28">
        <f t="shared" si="2"/>
        <v>0</v>
      </c>
      <c r="AG33" s="28">
        <f t="shared" si="4"/>
        <v>2.8897607600000002</v>
      </c>
      <c r="AH33" s="230"/>
    </row>
    <row r="34" spans="1:34" x14ac:dyDescent="0.25">
      <c r="A34" s="147" t="s">
        <v>362</v>
      </c>
      <c r="B34" s="221" t="s">
        <v>363</v>
      </c>
      <c r="C34" s="28">
        <v>0</v>
      </c>
      <c r="D34" s="28">
        <f t="shared" si="1"/>
        <v>0.12704939000000001</v>
      </c>
      <c r="E34" s="28">
        <v>0</v>
      </c>
      <c r="F34" s="28">
        <v>0</v>
      </c>
      <c r="G34" s="28">
        <v>0</v>
      </c>
      <c r="H34" s="28">
        <v>0</v>
      </c>
      <c r="I34" s="28">
        <v>0</v>
      </c>
      <c r="J34" s="218">
        <v>0</v>
      </c>
      <c r="K34" s="28">
        <v>0</v>
      </c>
      <c r="L34" s="28">
        <v>0</v>
      </c>
      <c r="M34" s="28">
        <v>0</v>
      </c>
      <c r="N34" s="28">
        <v>0.12704939000000001</v>
      </c>
      <c r="O34" s="28">
        <v>3</v>
      </c>
      <c r="P34" s="28">
        <v>0</v>
      </c>
      <c r="Q34" s="28">
        <v>0</v>
      </c>
      <c r="R34" s="28">
        <v>0</v>
      </c>
      <c r="S34" s="28">
        <v>0</v>
      </c>
      <c r="T34" s="28">
        <v>0</v>
      </c>
      <c r="U34" s="28">
        <v>0</v>
      </c>
      <c r="V34" s="28">
        <v>0</v>
      </c>
      <c r="W34" s="28">
        <v>0</v>
      </c>
      <c r="X34" s="28">
        <v>0</v>
      </c>
      <c r="Y34" s="28">
        <v>0</v>
      </c>
      <c r="Z34" s="28">
        <v>0</v>
      </c>
      <c r="AA34" s="28">
        <v>0</v>
      </c>
      <c r="AB34" s="28">
        <v>0</v>
      </c>
      <c r="AC34" s="28">
        <v>0</v>
      </c>
      <c r="AD34" s="28">
        <v>0</v>
      </c>
      <c r="AE34" s="28">
        <v>0</v>
      </c>
      <c r="AF34" s="28">
        <f t="shared" si="2"/>
        <v>0</v>
      </c>
      <c r="AG34" s="28">
        <f t="shared" si="4"/>
        <v>0.12704939000000001</v>
      </c>
      <c r="AH34" s="230"/>
    </row>
    <row r="35" spans="1:34" s="8" customFormat="1" ht="31.5" x14ac:dyDescent="0.25">
      <c r="A35" s="142" t="s">
        <v>16</v>
      </c>
      <c r="B35" s="217" t="s">
        <v>364</v>
      </c>
      <c r="C35" s="218">
        <v>0</v>
      </c>
      <c r="D35" s="218">
        <f t="shared" si="1"/>
        <v>0</v>
      </c>
      <c r="E35" s="218">
        <v>0</v>
      </c>
      <c r="F35" s="218">
        <v>0</v>
      </c>
      <c r="G35" s="218">
        <v>0</v>
      </c>
      <c r="H35" s="218">
        <v>0</v>
      </c>
      <c r="I35" s="218">
        <v>0</v>
      </c>
      <c r="J35" s="218">
        <v>0</v>
      </c>
      <c r="K35" s="218">
        <v>0</v>
      </c>
      <c r="L35" s="218">
        <v>0</v>
      </c>
      <c r="M35" s="218">
        <v>0</v>
      </c>
      <c r="N35" s="218">
        <v>0</v>
      </c>
      <c r="O35" s="218">
        <v>0</v>
      </c>
      <c r="P35" s="218">
        <v>0</v>
      </c>
      <c r="Q35" s="218">
        <v>0</v>
      </c>
      <c r="R35" s="218">
        <v>0</v>
      </c>
      <c r="S35" s="218">
        <v>0</v>
      </c>
      <c r="T35" s="218">
        <v>0</v>
      </c>
      <c r="U35" s="218">
        <v>0</v>
      </c>
      <c r="V35" s="218">
        <v>0</v>
      </c>
      <c r="W35" s="218">
        <v>0</v>
      </c>
      <c r="X35" s="218">
        <v>0</v>
      </c>
      <c r="Y35" s="218">
        <v>0</v>
      </c>
      <c r="Z35" s="218">
        <v>0</v>
      </c>
      <c r="AA35" s="218">
        <v>0</v>
      </c>
      <c r="AB35" s="218">
        <v>0</v>
      </c>
      <c r="AC35" s="218">
        <v>0</v>
      </c>
      <c r="AD35" s="218">
        <v>0</v>
      </c>
      <c r="AE35" s="218">
        <v>0</v>
      </c>
      <c r="AF35" s="218">
        <f t="shared" si="2"/>
        <v>0</v>
      </c>
      <c r="AG35" s="28">
        <f t="shared" si="4"/>
        <v>0</v>
      </c>
      <c r="AH35" s="220"/>
    </row>
    <row r="36" spans="1:34" ht="31.5" x14ac:dyDescent="0.25">
      <c r="A36" s="147" t="s">
        <v>365</v>
      </c>
      <c r="B36" s="224" t="s">
        <v>366</v>
      </c>
      <c r="C36" s="225">
        <v>0</v>
      </c>
      <c r="D36" s="28">
        <f t="shared" si="1"/>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28">
        <f t="shared" si="2"/>
        <v>0</v>
      </c>
      <c r="AG36" s="28">
        <f t="shared" si="4"/>
        <v>0</v>
      </c>
      <c r="AH36" s="230"/>
    </row>
    <row r="37" spans="1:34" x14ac:dyDescent="0.25">
      <c r="A37" s="147" t="s">
        <v>367</v>
      </c>
      <c r="B37" s="224" t="s">
        <v>368</v>
      </c>
      <c r="C37" s="28">
        <v>0</v>
      </c>
      <c r="D37" s="28">
        <f t="shared" si="1"/>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28">
        <f t="shared" si="2"/>
        <v>0</v>
      </c>
      <c r="AG37" s="28">
        <f t="shared" si="4"/>
        <v>0</v>
      </c>
      <c r="AH37" s="230"/>
    </row>
    <row r="38" spans="1:34" x14ac:dyDescent="0.25">
      <c r="A38" s="147" t="s">
        <v>369</v>
      </c>
      <c r="B38" s="224" t="s">
        <v>370</v>
      </c>
      <c r="C38" s="28">
        <v>0</v>
      </c>
      <c r="D38" s="28">
        <f t="shared" si="1"/>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28">
        <f t="shared" si="2"/>
        <v>0</v>
      </c>
      <c r="AG38" s="28">
        <f t="shared" si="4"/>
        <v>0</v>
      </c>
      <c r="AH38" s="230"/>
    </row>
    <row r="39" spans="1:34" ht="31.5" x14ac:dyDescent="0.25">
      <c r="A39" s="147" t="s">
        <v>371</v>
      </c>
      <c r="B39" s="221" t="s">
        <v>372</v>
      </c>
      <c r="C39" s="28">
        <v>0</v>
      </c>
      <c r="D39" s="28">
        <f t="shared" si="1"/>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28">
        <f t="shared" si="2"/>
        <v>0</v>
      </c>
      <c r="AG39" s="28">
        <f t="shared" si="4"/>
        <v>0</v>
      </c>
      <c r="AH39" s="230"/>
    </row>
    <row r="40" spans="1:34" ht="31.5" x14ac:dyDescent="0.25">
      <c r="A40" s="147" t="s">
        <v>373</v>
      </c>
      <c r="B40" s="221" t="s">
        <v>374</v>
      </c>
      <c r="C40" s="28">
        <v>0</v>
      </c>
      <c r="D40" s="28">
        <f t="shared" si="1"/>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28">
        <f t="shared" si="2"/>
        <v>0</v>
      </c>
      <c r="AG40" s="28">
        <f t="shared" si="4"/>
        <v>0</v>
      </c>
      <c r="AH40" s="230"/>
    </row>
    <row r="41" spans="1:34" x14ac:dyDescent="0.25">
      <c r="A41" s="147" t="s">
        <v>375</v>
      </c>
      <c r="B41" s="221" t="s">
        <v>376</v>
      </c>
      <c r="C41" s="28">
        <v>0</v>
      </c>
      <c r="D41" s="28">
        <f t="shared" si="1"/>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28">
        <f t="shared" si="2"/>
        <v>0</v>
      </c>
      <c r="AG41" s="28">
        <f t="shared" si="4"/>
        <v>0</v>
      </c>
      <c r="AH41" s="230"/>
    </row>
    <row r="42" spans="1:34" x14ac:dyDescent="0.25">
      <c r="A42" s="147" t="s">
        <v>377</v>
      </c>
      <c r="B42" s="224" t="s">
        <v>378</v>
      </c>
      <c r="C42" s="28">
        <v>0</v>
      </c>
      <c r="D42" s="28">
        <f t="shared" si="1"/>
        <v>0</v>
      </c>
      <c r="E42" s="28">
        <v>0</v>
      </c>
      <c r="F42" s="28">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28">
        <f t="shared" si="2"/>
        <v>0</v>
      </c>
      <c r="AG42" s="28">
        <f t="shared" si="4"/>
        <v>0</v>
      </c>
      <c r="AH42" s="230"/>
    </row>
    <row r="43" spans="1:34" x14ac:dyDescent="0.25">
      <c r="A43" s="147" t="s">
        <v>379</v>
      </c>
      <c r="B43" s="224" t="s">
        <v>380</v>
      </c>
      <c r="C43" s="28">
        <v>0</v>
      </c>
      <c r="D43" s="28">
        <f t="shared" si="1"/>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28">
        <f t="shared" si="2"/>
        <v>0</v>
      </c>
      <c r="AG43" s="28">
        <f t="shared" si="4"/>
        <v>0</v>
      </c>
      <c r="AH43" s="230"/>
    </row>
    <row r="44" spans="1:34" x14ac:dyDescent="0.25">
      <c r="A44" s="147" t="s">
        <v>381</v>
      </c>
      <c r="B44" s="224" t="s">
        <v>382</v>
      </c>
      <c r="C44" s="28">
        <v>0</v>
      </c>
      <c r="D44" s="28">
        <f t="shared" si="1"/>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28">
        <f t="shared" si="2"/>
        <v>0</v>
      </c>
      <c r="AG44" s="28">
        <f t="shared" si="4"/>
        <v>0</v>
      </c>
      <c r="AH44" s="230"/>
    </row>
    <row r="45" spans="1:34" s="8" customFormat="1" x14ac:dyDescent="0.25">
      <c r="A45" s="142" t="s">
        <v>18</v>
      </c>
      <c r="B45" s="217" t="s">
        <v>383</v>
      </c>
      <c r="C45" s="218">
        <v>0</v>
      </c>
      <c r="D45" s="218">
        <f t="shared" si="1"/>
        <v>0</v>
      </c>
      <c r="E45" s="218">
        <v>0</v>
      </c>
      <c r="F45" s="218">
        <v>0</v>
      </c>
      <c r="G45" s="218">
        <v>0</v>
      </c>
      <c r="H45" s="218">
        <v>0</v>
      </c>
      <c r="I45" s="218">
        <v>0</v>
      </c>
      <c r="J45" s="218">
        <v>0</v>
      </c>
      <c r="K45" s="218">
        <v>0</v>
      </c>
      <c r="L45" s="218">
        <v>0</v>
      </c>
      <c r="M45" s="218">
        <v>0</v>
      </c>
      <c r="N45" s="218">
        <v>0</v>
      </c>
      <c r="O45" s="218">
        <v>0</v>
      </c>
      <c r="P45" s="218">
        <v>0</v>
      </c>
      <c r="Q45" s="218">
        <v>0</v>
      </c>
      <c r="R45" s="218">
        <v>0</v>
      </c>
      <c r="S45" s="218">
        <v>0</v>
      </c>
      <c r="T45" s="218">
        <v>0</v>
      </c>
      <c r="U45" s="218">
        <v>0</v>
      </c>
      <c r="V45" s="218">
        <v>0</v>
      </c>
      <c r="W45" s="218">
        <v>0</v>
      </c>
      <c r="X45" s="218">
        <v>0</v>
      </c>
      <c r="Y45" s="218">
        <v>0</v>
      </c>
      <c r="Z45" s="218">
        <v>0</v>
      </c>
      <c r="AA45" s="218">
        <v>0</v>
      </c>
      <c r="AB45" s="218">
        <v>0</v>
      </c>
      <c r="AC45" s="218">
        <v>0</v>
      </c>
      <c r="AD45" s="218">
        <v>0</v>
      </c>
      <c r="AE45" s="218">
        <v>0</v>
      </c>
      <c r="AF45" s="218">
        <f t="shared" si="2"/>
        <v>0</v>
      </c>
      <c r="AG45" s="28">
        <f t="shared" si="4"/>
        <v>0</v>
      </c>
      <c r="AH45" s="220"/>
    </row>
    <row r="46" spans="1:34" x14ac:dyDescent="0.25">
      <c r="A46" s="147" t="s">
        <v>384</v>
      </c>
      <c r="B46" s="221" t="s">
        <v>385</v>
      </c>
      <c r="C46" s="28">
        <v>0</v>
      </c>
      <c r="D46" s="28">
        <f t="shared" si="1"/>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28">
        <f t="shared" si="2"/>
        <v>0</v>
      </c>
      <c r="AG46" s="28">
        <f t="shared" si="4"/>
        <v>0</v>
      </c>
      <c r="AH46" s="230"/>
    </row>
    <row r="47" spans="1:34" x14ac:dyDescent="0.25">
      <c r="A47" s="147" t="s">
        <v>386</v>
      </c>
      <c r="B47" s="221" t="s">
        <v>368</v>
      </c>
      <c r="C47" s="28">
        <v>0</v>
      </c>
      <c r="D47" s="28">
        <f t="shared" si="1"/>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28">
        <f t="shared" si="2"/>
        <v>0</v>
      </c>
      <c r="AG47" s="28">
        <f t="shared" si="4"/>
        <v>0</v>
      </c>
      <c r="AH47" s="230"/>
    </row>
    <row r="48" spans="1:34" x14ac:dyDescent="0.25">
      <c r="A48" s="147" t="s">
        <v>387</v>
      </c>
      <c r="B48" s="221" t="s">
        <v>370</v>
      </c>
      <c r="C48" s="28">
        <v>0</v>
      </c>
      <c r="D48" s="28">
        <f t="shared" si="1"/>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28">
        <f t="shared" si="2"/>
        <v>0</v>
      </c>
      <c r="AG48" s="28">
        <f t="shared" si="4"/>
        <v>0</v>
      </c>
      <c r="AH48" s="230"/>
    </row>
    <row r="49" spans="1:34" ht="31.5" x14ac:dyDescent="0.25">
      <c r="A49" s="147" t="s">
        <v>388</v>
      </c>
      <c r="B49" s="221" t="s">
        <v>372</v>
      </c>
      <c r="C49" s="28">
        <v>0</v>
      </c>
      <c r="D49" s="28">
        <f t="shared" si="1"/>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28">
        <f t="shared" si="2"/>
        <v>0</v>
      </c>
      <c r="AG49" s="28">
        <f t="shared" si="4"/>
        <v>0</v>
      </c>
      <c r="AH49" s="230"/>
    </row>
    <row r="50" spans="1:34" ht="31.5" x14ac:dyDescent="0.25">
      <c r="A50" s="147" t="s">
        <v>389</v>
      </c>
      <c r="B50" s="221" t="s">
        <v>374</v>
      </c>
      <c r="C50" s="28">
        <v>0</v>
      </c>
      <c r="D50" s="28">
        <f t="shared" si="1"/>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28">
        <f t="shared" si="2"/>
        <v>0</v>
      </c>
      <c r="AG50" s="28">
        <f t="shared" si="4"/>
        <v>0</v>
      </c>
      <c r="AH50" s="230"/>
    </row>
    <row r="51" spans="1:34" x14ac:dyDescent="0.25">
      <c r="A51" s="147" t="s">
        <v>390</v>
      </c>
      <c r="B51" s="221" t="s">
        <v>376</v>
      </c>
      <c r="C51" s="28">
        <v>0</v>
      </c>
      <c r="D51" s="28">
        <f t="shared" si="1"/>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28">
        <f t="shared" si="2"/>
        <v>0</v>
      </c>
      <c r="AG51" s="28">
        <f t="shared" si="4"/>
        <v>0</v>
      </c>
      <c r="AH51" s="230"/>
    </row>
    <row r="52" spans="1:34" x14ac:dyDescent="0.25">
      <c r="A52" s="147" t="s">
        <v>391</v>
      </c>
      <c r="B52" s="224" t="s">
        <v>378</v>
      </c>
      <c r="C52" s="28">
        <v>0</v>
      </c>
      <c r="D52" s="28">
        <f t="shared" si="1"/>
        <v>0</v>
      </c>
      <c r="E52" s="28">
        <v>0</v>
      </c>
      <c r="F52" s="28">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28">
        <f t="shared" si="2"/>
        <v>0</v>
      </c>
      <c r="AG52" s="28">
        <f t="shared" si="4"/>
        <v>0</v>
      </c>
      <c r="AH52" s="230"/>
    </row>
    <row r="53" spans="1:34" x14ac:dyDescent="0.25">
      <c r="A53" s="147" t="s">
        <v>392</v>
      </c>
      <c r="B53" s="224" t="s">
        <v>380</v>
      </c>
      <c r="C53" s="28">
        <v>0</v>
      </c>
      <c r="D53" s="28">
        <f t="shared" si="1"/>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28">
        <f t="shared" si="2"/>
        <v>0</v>
      </c>
      <c r="AG53" s="28">
        <f t="shared" si="4"/>
        <v>0</v>
      </c>
      <c r="AH53" s="230"/>
    </row>
    <row r="54" spans="1:34" x14ac:dyDescent="0.25">
      <c r="A54" s="147" t="s">
        <v>393</v>
      </c>
      <c r="B54" s="224" t="s">
        <v>382</v>
      </c>
      <c r="C54" s="28">
        <v>0</v>
      </c>
      <c r="D54" s="28">
        <f t="shared" si="1"/>
        <v>0</v>
      </c>
      <c r="E54" s="28">
        <v>0</v>
      </c>
      <c r="F54" s="28">
        <v>0</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28">
        <f t="shared" si="2"/>
        <v>0</v>
      </c>
      <c r="AG54" s="28">
        <f>N54+R54+V54+Z54+AD54+J54</f>
        <v>0</v>
      </c>
      <c r="AH54" s="230"/>
    </row>
    <row r="55" spans="1:34" s="8" customFormat="1" ht="35.25" customHeight="1" x14ac:dyDescent="0.25">
      <c r="A55" s="142" t="s">
        <v>20</v>
      </c>
      <c r="B55" s="217" t="s">
        <v>394</v>
      </c>
      <c r="C55" s="218">
        <v>0</v>
      </c>
      <c r="D55" s="218">
        <f t="shared" si="1"/>
        <v>0</v>
      </c>
      <c r="E55" s="218">
        <v>0</v>
      </c>
      <c r="F55" s="218">
        <v>0</v>
      </c>
      <c r="G55" s="218">
        <v>0</v>
      </c>
      <c r="H55" s="218">
        <v>0</v>
      </c>
      <c r="I55" s="218">
        <v>0</v>
      </c>
      <c r="J55" s="218">
        <v>0</v>
      </c>
      <c r="K55" s="218">
        <v>0</v>
      </c>
      <c r="L55" s="218">
        <v>0</v>
      </c>
      <c r="M55" s="218">
        <v>0</v>
      </c>
      <c r="N55" s="218">
        <v>0</v>
      </c>
      <c r="O55" s="218">
        <v>0</v>
      </c>
      <c r="P55" s="218">
        <v>0</v>
      </c>
      <c r="Q55" s="218">
        <v>0</v>
      </c>
      <c r="R55" s="218">
        <v>0</v>
      </c>
      <c r="S55" s="218">
        <v>0</v>
      </c>
      <c r="T55" s="218">
        <v>0</v>
      </c>
      <c r="U55" s="218">
        <v>0</v>
      </c>
      <c r="V55" s="218">
        <v>0</v>
      </c>
      <c r="W55" s="218">
        <v>0</v>
      </c>
      <c r="X55" s="218">
        <v>0</v>
      </c>
      <c r="Y55" s="218">
        <v>0</v>
      </c>
      <c r="Z55" s="218">
        <v>0</v>
      </c>
      <c r="AA55" s="218">
        <v>0</v>
      </c>
      <c r="AB55" s="218">
        <v>0</v>
      </c>
      <c r="AC55" s="218">
        <v>0</v>
      </c>
      <c r="AD55" s="218">
        <v>0</v>
      </c>
      <c r="AE55" s="218">
        <v>0</v>
      </c>
      <c r="AF55" s="218">
        <f t="shared" si="2"/>
        <v>0</v>
      </c>
      <c r="AG55" s="28">
        <f t="shared" si="4"/>
        <v>0</v>
      </c>
      <c r="AH55" s="220"/>
    </row>
    <row r="56" spans="1:34" x14ac:dyDescent="0.25">
      <c r="A56" s="147" t="s">
        <v>395</v>
      </c>
      <c r="B56" s="221" t="s">
        <v>396</v>
      </c>
      <c r="C56" s="28">
        <v>0</v>
      </c>
      <c r="D56" s="28">
        <f t="shared" si="1"/>
        <v>0</v>
      </c>
      <c r="E56" s="28">
        <v>0</v>
      </c>
      <c r="F56" s="28">
        <v>0</v>
      </c>
      <c r="G56" s="28">
        <v>0</v>
      </c>
      <c r="H56" s="28">
        <v>0</v>
      </c>
      <c r="I56" s="28">
        <v>0</v>
      </c>
      <c r="J56" s="28">
        <v>0</v>
      </c>
      <c r="K56" s="28">
        <v>0</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28">
        <f t="shared" si="2"/>
        <v>0</v>
      </c>
      <c r="AG56" s="28">
        <f t="shared" si="4"/>
        <v>0</v>
      </c>
      <c r="AH56" s="230"/>
    </row>
    <row r="57" spans="1:34" x14ac:dyDescent="0.25">
      <c r="A57" s="147" t="s">
        <v>397</v>
      </c>
      <c r="B57" s="221" t="s">
        <v>398</v>
      </c>
      <c r="C57" s="28">
        <v>0</v>
      </c>
      <c r="D57" s="28">
        <f t="shared" si="1"/>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28">
        <f t="shared" si="2"/>
        <v>0</v>
      </c>
      <c r="AG57" s="28">
        <f t="shared" si="4"/>
        <v>0</v>
      </c>
      <c r="AH57" s="230"/>
    </row>
    <row r="58" spans="1:34" x14ac:dyDescent="0.25">
      <c r="A58" s="147" t="s">
        <v>399</v>
      </c>
      <c r="B58" s="224" t="s">
        <v>400</v>
      </c>
      <c r="C58" s="225">
        <v>0</v>
      </c>
      <c r="D58" s="28">
        <f t="shared" si="1"/>
        <v>0</v>
      </c>
      <c r="E58" s="225">
        <v>0</v>
      </c>
      <c r="F58" s="225">
        <v>0</v>
      </c>
      <c r="G58" s="225">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28">
        <f t="shared" si="2"/>
        <v>0</v>
      </c>
      <c r="AG58" s="28">
        <f t="shared" si="4"/>
        <v>0</v>
      </c>
      <c r="AH58" s="230"/>
    </row>
    <row r="59" spans="1:34" x14ac:dyDescent="0.25">
      <c r="A59" s="147" t="s">
        <v>401</v>
      </c>
      <c r="B59" s="224" t="s">
        <v>402</v>
      </c>
      <c r="C59" s="225">
        <v>0</v>
      </c>
      <c r="D59" s="28">
        <f t="shared" si="1"/>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28">
        <f t="shared" si="2"/>
        <v>0</v>
      </c>
      <c r="AG59" s="28">
        <f t="shared" si="4"/>
        <v>0</v>
      </c>
      <c r="AH59" s="230"/>
    </row>
    <row r="60" spans="1:34" x14ac:dyDescent="0.25">
      <c r="A60" s="147" t="s">
        <v>403</v>
      </c>
      <c r="B60" s="224" t="s">
        <v>404</v>
      </c>
      <c r="C60" s="225">
        <v>0</v>
      </c>
      <c r="D60" s="28">
        <f t="shared" si="1"/>
        <v>0</v>
      </c>
      <c r="E60" s="225">
        <v>0</v>
      </c>
      <c r="F60" s="225">
        <v>0</v>
      </c>
      <c r="G60" s="225">
        <v>0</v>
      </c>
      <c r="H60" s="225">
        <v>0</v>
      </c>
      <c r="I60" s="28">
        <v>0</v>
      </c>
      <c r="J60" s="225">
        <v>0</v>
      </c>
      <c r="K60" s="28">
        <v>0</v>
      </c>
      <c r="L60" s="225">
        <v>0</v>
      </c>
      <c r="M60" s="28">
        <v>0</v>
      </c>
      <c r="N60" s="225">
        <v>0</v>
      </c>
      <c r="O60" s="28">
        <v>0</v>
      </c>
      <c r="P60" s="225">
        <v>0</v>
      </c>
      <c r="Q60" s="28">
        <v>0</v>
      </c>
      <c r="R60" s="225">
        <v>0</v>
      </c>
      <c r="S60" s="28">
        <v>0</v>
      </c>
      <c r="T60" s="225">
        <v>0</v>
      </c>
      <c r="U60" s="28">
        <v>0</v>
      </c>
      <c r="V60" s="225">
        <v>0</v>
      </c>
      <c r="W60" s="28">
        <v>0</v>
      </c>
      <c r="X60" s="225">
        <v>0</v>
      </c>
      <c r="Y60" s="28">
        <v>0</v>
      </c>
      <c r="Z60" s="225">
        <v>0</v>
      </c>
      <c r="AA60" s="28">
        <v>0</v>
      </c>
      <c r="AB60" s="225">
        <v>0</v>
      </c>
      <c r="AC60" s="28">
        <v>0</v>
      </c>
      <c r="AD60" s="225">
        <v>0</v>
      </c>
      <c r="AE60" s="28">
        <v>0</v>
      </c>
      <c r="AF60" s="28">
        <f t="shared" si="2"/>
        <v>0</v>
      </c>
      <c r="AG60" s="28">
        <f t="shared" si="4"/>
        <v>0</v>
      </c>
      <c r="AH60" s="230"/>
    </row>
    <row r="61" spans="1:34" x14ac:dyDescent="0.25">
      <c r="A61" s="147" t="s">
        <v>405</v>
      </c>
      <c r="B61" s="224" t="s">
        <v>378</v>
      </c>
      <c r="C61" s="28">
        <v>0</v>
      </c>
      <c r="D61" s="28">
        <f t="shared" si="1"/>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28">
        <f t="shared" si="2"/>
        <v>0</v>
      </c>
      <c r="AG61" s="28">
        <f t="shared" si="4"/>
        <v>0</v>
      </c>
      <c r="AH61" s="230"/>
    </row>
    <row r="62" spans="1:34" x14ac:dyDescent="0.25">
      <c r="A62" s="147" t="s">
        <v>406</v>
      </c>
      <c r="B62" s="224" t="s">
        <v>380</v>
      </c>
      <c r="C62" s="28">
        <v>0</v>
      </c>
      <c r="D62" s="28">
        <f t="shared" si="1"/>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28">
        <f t="shared" si="2"/>
        <v>0</v>
      </c>
      <c r="AG62" s="28">
        <f t="shared" si="4"/>
        <v>0</v>
      </c>
      <c r="AH62" s="230"/>
    </row>
    <row r="63" spans="1:34" x14ac:dyDescent="0.25">
      <c r="A63" s="147" t="s">
        <v>407</v>
      </c>
      <c r="B63" s="224" t="s">
        <v>382</v>
      </c>
      <c r="C63" s="28">
        <v>0</v>
      </c>
      <c r="D63" s="28">
        <f t="shared" si="1"/>
        <v>0</v>
      </c>
      <c r="E63" s="28">
        <v>0</v>
      </c>
      <c r="F63" s="28">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28">
        <f t="shared" si="2"/>
        <v>0</v>
      </c>
      <c r="AG63" s="28">
        <f t="shared" si="4"/>
        <v>0</v>
      </c>
      <c r="AH63" s="230"/>
    </row>
    <row r="64" spans="1:34" s="8" customFormat="1" ht="36.75" customHeight="1" x14ac:dyDescent="0.25">
      <c r="A64" s="142" t="s">
        <v>22</v>
      </c>
      <c r="B64" s="226" t="s">
        <v>408</v>
      </c>
      <c r="C64" s="227">
        <v>0</v>
      </c>
      <c r="D64" s="218">
        <f t="shared" si="1"/>
        <v>0</v>
      </c>
      <c r="E64" s="227">
        <v>0</v>
      </c>
      <c r="F64" s="227">
        <v>0</v>
      </c>
      <c r="G64" s="227">
        <v>0</v>
      </c>
      <c r="H64" s="227">
        <v>0</v>
      </c>
      <c r="I64" s="227">
        <v>0</v>
      </c>
      <c r="J64" s="227">
        <v>0</v>
      </c>
      <c r="K64" s="227">
        <v>0</v>
      </c>
      <c r="L64" s="227">
        <v>0</v>
      </c>
      <c r="M64" s="227">
        <v>0</v>
      </c>
      <c r="N64" s="227">
        <v>0</v>
      </c>
      <c r="O64" s="227">
        <v>0</v>
      </c>
      <c r="P64" s="227">
        <v>0</v>
      </c>
      <c r="Q64" s="227">
        <v>0</v>
      </c>
      <c r="R64" s="227">
        <v>0</v>
      </c>
      <c r="S64" s="227">
        <v>0</v>
      </c>
      <c r="T64" s="227">
        <v>0</v>
      </c>
      <c r="U64" s="227">
        <v>0</v>
      </c>
      <c r="V64" s="227">
        <v>0</v>
      </c>
      <c r="W64" s="227">
        <v>0</v>
      </c>
      <c r="X64" s="227">
        <v>0</v>
      </c>
      <c r="Y64" s="227">
        <v>0</v>
      </c>
      <c r="Z64" s="227">
        <v>0</v>
      </c>
      <c r="AA64" s="227">
        <v>0</v>
      </c>
      <c r="AB64" s="227">
        <v>0</v>
      </c>
      <c r="AC64" s="227">
        <v>0</v>
      </c>
      <c r="AD64" s="227">
        <v>0</v>
      </c>
      <c r="AE64" s="227">
        <v>0</v>
      </c>
      <c r="AF64" s="218">
        <f t="shared" si="2"/>
        <v>0</v>
      </c>
      <c r="AG64" s="28">
        <f>N64+R64+V64+Z64+AD64+J64</f>
        <v>0</v>
      </c>
      <c r="AH64" s="220"/>
    </row>
    <row r="65" spans="1:34" s="8" customFormat="1" x14ac:dyDescent="0.25">
      <c r="A65" s="142" t="s">
        <v>24</v>
      </c>
      <c r="B65" s="217" t="s">
        <v>409</v>
      </c>
      <c r="C65" s="218">
        <v>0</v>
      </c>
      <c r="D65" s="218">
        <f t="shared" si="1"/>
        <v>0</v>
      </c>
      <c r="E65" s="218">
        <v>0</v>
      </c>
      <c r="F65" s="218">
        <v>0</v>
      </c>
      <c r="G65" s="218">
        <v>0</v>
      </c>
      <c r="H65" s="218">
        <v>0</v>
      </c>
      <c r="I65" s="218">
        <v>0</v>
      </c>
      <c r="J65" s="218">
        <v>0</v>
      </c>
      <c r="K65" s="218">
        <v>0</v>
      </c>
      <c r="L65" s="218">
        <v>0</v>
      </c>
      <c r="M65" s="218">
        <v>0</v>
      </c>
      <c r="N65" s="218">
        <v>0</v>
      </c>
      <c r="O65" s="218">
        <v>0</v>
      </c>
      <c r="P65" s="218">
        <v>0</v>
      </c>
      <c r="Q65" s="218">
        <v>0</v>
      </c>
      <c r="R65" s="218">
        <v>0</v>
      </c>
      <c r="S65" s="218">
        <v>0</v>
      </c>
      <c r="T65" s="218">
        <v>0</v>
      </c>
      <c r="U65" s="218">
        <v>0</v>
      </c>
      <c r="V65" s="218">
        <v>0</v>
      </c>
      <c r="W65" s="218">
        <v>0</v>
      </c>
      <c r="X65" s="218">
        <v>0</v>
      </c>
      <c r="Y65" s="218">
        <v>0</v>
      </c>
      <c r="Z65" s="218">
        <v>0</v>
      </c>
      <c r="AA65" s="218">
        <v>0</v>
      </c>
      <c r="AB65" s="218">
        <v>0</v>
      </c>
      <c r="AC65" s="218">
        <v>0</v>
      </c>
      <c r="AD65" s="218">
        <v>0</v>
      </c>
      <c r="AE65" s="218">
        <v>0</v>
      </c>
      <c r="AF65" s="218">
        <f t="shared" si="2"/>
        <v>0</v>
      </c>
      <c r="AG65" s="28">
        <f t="shared" si="4"/>
        <v>0</v>
      </c>
      <c r="AH65" s="220"/>
    </row>
    <row r="66" spans="1:34" x14ac:dyDescent="0.25">
      <c r="A66" s="147" t="s">
        <v>410</v>
      </c>
      <c r="B66" s="228" t="s">
        <v>385</v>
      </c>
      <c r="C66" s="229">
        <v>0</v>
      </c>
      <c r="D66" s="28">
        <f t="shared" si="1"/>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28">
        <f t="shared" si="2"/>
        <v>0</v>
      </c>
      <c r="AG66" s="28">
        <f t="shared" si="4"/>
        <v>0</v>
      </c>
      <c r="AH66" s="230"/>
    </row>
    <row r="67" spans="1:34" x14ac:dyDescent="0.25">
      <c r="A67" s="147" t="s">
        <v>411</v>
      </c>
      <c r="B67" s="228" t="s">
        <v>368</v>
      </c>
      <c r="C67" s="229">
        <v>0</v>
      </c>
      <c r="D67" s="28">
        <f t="shared" si="1"/>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28">
        <f t="shared" si="2"/>
        <v>0</v>
      </c>
      <c r="AG67" s="28">
        <f t="shared" si="4"/>
        <v>0</v>
      </c>
      <c r="AH67" s="230"/>
    </row>
    <row r="68" spans="1:34" x14ac:dyDescent="0.25">
      <c r="A68" s="147" t="s">
        <v>412</v>
      </c>
      <c r="B68" s="228" t="s">
        <v>370</v>
      </c>
      <c r="C68" s="229">
        <v>0</v>
      </c>
      <c r="D68" s="28">
        <f t="shared" si="1"/>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28">
        <f t="shared" si="2"/>
        <v>0</v>
      </c>
      <c r="AG68" s="28">
        <f t="shared" si="4"/>
        <v>0</v>
      </c>
      <c r="AH68" s="230"/>
    </row>
    <row r="69" spans="1:34" x14ac:dyDescent="0.25">
      <c r="A69" s="147" t="s">
        <v>413</v>
      </c>
      <c r="B69" s="228" t="s">
        <v>414</v>
      </c>
      <c r="C69" s="229">
        <v>0</v>
      </c>
      <c r="D69" s="28">
        <f t="shared" si="1"/>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28">
        <f t="shared" si="2"/>
        <v>0</v>
      </c>
      <c r="AG69" s="28">
        <f t="shared" si="4"/>
        <v>0</v>
      </c>
      <c r="AH69" s="230"/>
    </row>
    <row r="70" spans="1:34" x14ac:dyDescent="0.25">
      <c r="A70" s="147" t="s">
        <v>415</v>
      </c>
      <c r="B70" s="224" t="s">
        <v>378</v>
      </c>
      <c r="C70" s="229">
        <v>0</v>
      </c>
      <c r="D70" s="28">
        <f t="shared" si="1"/>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28">
        <f t="shared" si="2"/>
        <v>0</v>
      </c>
      <c r="AG70" s="28">
        <f t="shared" si="4"/>
        <v>0</v>
      </c>
      <c r="AH70" s="230"/>
    </row>
    <row r="71" spans="1:34" x14ac:dyDescent="0.25">
      <c r="A71" s="147" t="s">
        <v>416</v>
      </c>
      <c r="B71" s="224" t="s">
        <v>380</v>
      </c>
      <c r="C71" s="229">
        <v>0</v>
      </c>
      <c r="D71" s="28">
        <f t="shared" si="1"/>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28">
        <f t="shared" si="2"/>
        <v>0</v>
      </c>
      <c r="AG71" s="28">
        <f t="shared" si="4"/>
        <v>0</v>
      </c>
      <c r="AH71" s="230"/>
    </row>
    <row r="72" spans="1:34" x14ac:dyDescent="0.25">
      <c r="A72" s="147" t="s">
        <v>417</v>
      </c>
      <c r="B72" s="224" t="s">
        <v>382</v>
      </c>
      <c r="C72" s="229">
        <v>0</v>
      </c>
      <c r="D72" s="28">
        <f t="shared" si="1"/>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28">
        <f t="shared" si="2"/>
        <v>0</v>
      </c>
      <c r="AG72" s="28">
        <f t="shared" si="4"/>
        <v>0</v>
      </c>
      <c r="AH72" s="230"/>
    </row>
    <row r="73" spans="1:34" x14ac:dyDescent="0.25">
      <c r="AH73" s="230"/>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3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9"/>
  <sheetViews>
    <sheetView view="pageBreakPreview" topLeftCell="A24" zoomScale="85" zoomScaleNormal="80" zoomScaleSheetLayoutView="85" workbookViewId="0">
      <selection activeCell="R28" sqref="R28:R29"/>
    </sheetView>
  </sheetViews>
  <sheetFormatPr defaultColWidth="9.140625" defaultRowHeight="15" x14ac:dyDescent="0.25"/>
  <cols>
    <col min="1" max="1" width="11.5703125" style="55" customWidth="1"/>
    <col min="2" max="2" width="23.140625" style="55" customWidth="1"/>
    <col min="3" max="3" width="18.28515625" style="55" customWidth="1"/>
    <col min="4" max="4" width="15.140625" style="55" customWidth="1"/>
    <col min="5" max="14" width="7.7109375" style="55" customWidth="1"/>
    <col min="15" max="15" width="11.28515625" style="55" customWidth="1"/>
    <col min="16" max="16" width="46.7109375" style="55" customWidth="1"/>
    <col min="17" max="17" width="24.5703125" style="55" customWidth="1"/>
    <col min="18" max="19" width="13.42578125" style="55" customWidth="1"/>
    <col min="20" max="20" width="17" style="55" customWidth="1"/>
    <col min="21" max="22" width="9.7109375" style="55" customWidth="1"/>
    <col min="23" max="23" width="11.42578125" style="55" customWidth="1"/>
    <col min="24" max="24" width="12.7109375" style="55" customWidth="1"/>
    <col min="25" max="25" width="35.5703125" style="55" customWidth="1"/>
    <col min="26" max="26" width="14.28515625" style="55" customWidth="1"/>
    <col min="27" max="27" width="27.7109375" style="55" customWidth="1"/>
    <col min="28" max="28" width="7.28515625" style="55" customWidth="1"/>
    <col min="29" max="29" width="13" style="55" customWidth="1"/>
    <col min="30" max="30" width="12.85546875" style="55" customWidth="1"/>
    <col min="31" max="31" width="12.5703125" style="55" customWidth="1"/>
    <col min="32" max="32" width="12.28515625" style="55" customWidth="1"/>
    <col min="33" max="33" width="15.85546875" style="55" customWidth="1"/>
    <col min="34" max="34" width="11.7109375" style="55" customWidth="1"/>
    <col min="35" max="35" width="23.28515625" style="55" customWidth="1"/>
    <col min="36" max="36" width="12.42578125" style="55" customWidth="1"/>
    <col min="37" max="37" width="12.7109375" style="55" customWidth="1"/>
    <col min="38" max="38" width="13.140625" style="55" customWidth="1"/>
    <col min="39" max="39" width="12" style="55" customWidth="1"/>
    <col min="40" max="40" width="12.28515625" style="55" customWidth="1"/>
    <col min="41" max="43" width="9.7109375" style="55" customWidth="1"/>
    <col min="44" max="44" width="12.42578125" style="55" customWidth="1"/>
    <col min="45" max="45" width="12" style="55" customWidth="1"/>
    <col min="46" max="46" width="14.140625" style="55" customWidth="1"/>
    <col min="47" max="48" width="13.28515625" style="55" customWidth="1"/>
    <col min="49" max="49" width="10.7109375" style="55" customWidth="1"/>
    <col min="50" max="50" width="15.7109375" style="55" customWidth="1"/>
    <col min="51" max="16384" width="9.140625" style="55"/>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43" t="str">
        <f>'1. паспорт местоположение'!$A$5:$C$5</f>
        <v>Год раскрытия информации: 2025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c r="AW5" s="243"/>
      <c r="AX5" s="243"/>
    </row>
    <row r="6" spans="1:50" ht="18.75" x14ac:dyDescent="0.3">
      <c r="AX6" s="5"/>
    </row>
    <row r="7" spans="1:50" ht="18.75" x14ac:dyDescent="0.25">
      <c r="A7" s="244" t="s">
        <v>3</v>
      </c>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4"/>
      <c r="AR7" s="244"/>
      <c r="AS7" s="244"/>
      <c r="AT7" s="244"/>
      <c r="AU7" s="244"/>
      <c r="AV7" s="244"/>
      <c r="AW7" s="244"/>
      <c r="AX7" s="244"/>
    </row>
    <row r="8" spans="1:50" ht="18.75" x14ac:dyDescent="0.25">
      <c r="A8" s="244"/>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c r="AN8" s="244"/>
      <c r="AO8" s="244"/>
      <c r="AP8" s="244"/>
      <c r="AQ8" s="244"/>
      <c r="AR8" s="244"/>
      <c r="AS8" s="244"/>
      <c r="AT8" s="244"/>
      <c r="AU8" s="244"/>
      <c r="AV8" s="244"/>
      <c r="AW8" s="244"/>
      <c r="AX8" s="244"/>
    </row>
    <row r="9" spans="1:50" s="152" customFormat="1" ht="15.75" x14ac:dyDescent="0.25">
      <c r="A9" s="245" t="s">
        <v>4</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c r="AS9" s="245"/>
      <c r="AT9" s="245"/>
      <c r="AU9" s="245"/>
      <c r="AV9" s="245"/>
      <c r="AW9" s="245"/>
      <c r="AX9" s="245"/>
    </row>
    <row r="10" spans="1:50" ht="15.75" x14ac:dyDescent="0.25">
      <c r="A10" s="240" t="s">
        <v>5</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row>
    <row r="11" spans="1:50" ht="18.75" x14ac:dyDescent="0.25">
      <c r="A11" s="244"/>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244"/>
      <c r="AP11" s="244"/>
      <c r="AQ11" s="244"/>
      <c r="AR11" s="244"/>
      <c r="AS11" s="244"/>
      <c r="AT11" s="244"/>
      <c r="AU11" s="244"/>
      <c r="AV11" s="244"/>
      <c r="AW11" s="244"/>
      <c r="AX11" s="244"/>
    </row>
    <row r="12" spans="1:50" s="152" customFormat="1" ht="15.75" x14ac:dyDescent="0.25">
      <c r="A12" s="245" t="str">
        <f>'1. паспорт местоположение'!$A$12</f>
        <v>O_СГЭС_16</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c r="AS12" s="245"/>
      <c r="AT12" s="245"/>
      <c r="AU12" s="245"/>
      <c r="AV12" s="245"/>
      <c r="AW12" s="245"/>
      <c r="AX12" s="245"/>
    </row>
    <row r="13" spans="1:50" ht="15.75" x14ac:dyDescent="0.25">
      <c r="A13" s="240" t="s">
        <v>6</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c r="AS13" s="240"/>
      <c r="AT13" s="240"/>
      <c r="AU13" s="240"/>
      <c r="AV13" s="240"/>
      <c r="AW13" s="240"/>
      <c r="AX13" s="240"/>
    </row>
    <row r="14" spans="1:50"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c r="AW14" s="246"/>
      <c r="AX14" s="246"/>
    </row>
    <row r="15" spans="1:50" s="152" customFormat="1" ht="15.75" x14ac:dyDescent="0.25">
      <c r="A15" s="245"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c r="AS15" s="245"/>
      <c r="AT15" s="245"/>
      <c r="AU15" s="245"/>
      <c r="AV15" s="245"/>
      <c r="AW15" s="245"/>
      <c r="AX15" s="245"/>
    </row>
    <row r="16" spans="1:50" ht="15.75" x14ac:dyDescent="0.25">
      <c r="A16" s="240" t="s">
        <v>7</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0"/>
      <c r="AN16" s="240"/>
      <c r="AO16" s="240"/>
      <c r="AP16" s="240"/>
      <c r="AQ16" s="240"/>
      <c r="AR16" s="240"/>
      <c r="AS16" s="240"/>
      <c r="AT16" s="240"/>
      <c r="AU16" s="240"/>
      <c r="AV16" s="240"/>
      <c r="AW16" s="240"/>
      <c r="AX16" s="240"/>
    </row>
    <row r="17" spans="1:50"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c r="AW17" s="272"/>
      <c r="AX17" s="272"/>
    </row>
    <row r="18" spans="1:50"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c r="AW18" s="272"/>
      <c r="AX18" s="272"/>
    </row>
    <row r="19" spans="1:50"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c r="AW19" s="272"/>
      <c r="AX19" s="272"/>
    </row>
    <row r="20" spans="1:50"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c r="AW20" s="272"/>
      <c r="AX20" s="272"/>
    </row>
    <row r="21" spans="1:50" x14ac:dyDescent="0.25">
      <c r="A21" s="293" t="s">
        <v>418</v>
      </c>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3"/>
      <c r="AL21" s="293"/>
      <c r="AM21" s="293"/>
      <c r="AN21" s="293"/>
      <c r="AO21" s="293"/>
      <c r="AP21" s="293"/>
      <c r="AQ21" s="293"/>
      <c r="AR21" s="293"/>
      <c r="AS21" s="293"/>
      <c r="AT21" s="293"/>
      <c r="AU21" s="293"/>
      <c r="AV21" s="293"/>
      <c r="AW21" s="293"/>
      <c r="AX21" s="293"/>
    </row>
    <row r="22" spans="1:50" ht="58.5" customHeight="1" x14ac:dyDescent="0.25">
      <c r="A22" s="250" t="s">
        <v>419</v>
      </c>
      <c r="B22" s="295" t="s">
        <v>420</v>
      </c>
      <c r="C22" s="250" t="s">
        <v>421</v>
      </c>
      <c r="D22" s="250" t="s">
        <v>422</v>
      </c>
      <c r="E22" s="279" t="s">
        <v>423</v>
      </c>
      <c r="F22" s="280"/>
      <c r="G22" s="280"/>
      <c r="H22" s="280"/>
      <c r="I22" s="280"/>
      <c r="J22" s="280"/>
      <c r="K22" s="280"/>
      <c r="L22" s="280"/>
      <c r="M22" s="280"/>
      <c r="N22" s="281"/>
      <c r="O22" s="250" t="s">
        <v>424</v>
      </c>
      <c r="P22" s="250" t="s">
        <v>425</v>
      </c>
      <c r="Q22" s="250" t="s">
        <v>426</v>
      </c>
      <c r="R22" s="247" t="s">
        <v>427</v>
      </c>
      <c r="S22" s="247" t="s">
        <v>428</v>
      </c>
      <c r="T22" s="247" t="s">
        <v>429</v>
      </c>
      <c r="U22" s="247" t="s">
        <v>430</v>
      </c>
      <c r="V22" s="247"/>
      <c r="W22" s="298" t="s">
        <v>431</v>
      </c>
      <c r="X22" s="298" t="s">
        <v>432</v>
      </c>
      <c r="Y22" s="247" t="s">
        <v>433</v>
      </c>
      <c r="Z22" s="247" t="s">
        <v>434</v>
      </c>
      <c r="AA22" s="247" t="s">
        <v>435</v>
      </c>
      <c r="AB22" s="299" t="s">
        <v>436</v>
      </c>
      <c r="AC22" s="247" t="s">
        <v>437</v>
      </c>
      <c r="AD22" s="247" t="s">
        <v>438</v>
      </c>
      <c r="AE22" s="247" t="s">
        <v>439</v>
      </c>
      <c r="AF22" s="247" t="s">
        <v>440</v>
      </c>
      <c r="AG22" s="247" t="s">
        <v>441</v>
      </c>
      <c r="AH22" s="247" t="s">
        <v>442</v>
      </c>
      <c r="AI22" s="247"/>
      <c r="AJ22" s="247"/>
      <c r="AK22" s="247"/>
      <c r="AL22" s="247"/>
      <c r="AM22" s="247"/>
      <c r="AN22" s="247" t="s">
        <v>443</v>
      </c>
      <c r="AO22" s="247"/>
      <c r="AP22" s="247"/>
      <c r="AQ22" s="247"/>
      <c r="AR22" s="247" t="s">
        <v>444</v>
      </c>
      <c r="AS22" s="247"/>
      <c r="AT22" s="247" t="s">
        <v>445</v>
      </c>
      <c r="AU22" s="247" t="s">
        <v>446</v>
      </c>
      <c r="AV22" s="247" t="s">
        <v>447</v>
      </c>
      <c r="AW22" s="247" t="s">
        <v>448</v>
      </c>
      <c r="AX22" s="300" t="s">
        <v>449</v>
      </c>
    </row>
    <row r="23" spans="1:50" ht="64.5" customHeight="1" x14ac:dyDescent="0.25">
      <c r="A23" s="294"/>
      <c r="B23" s="296"/>
      <c r="C23" s="294"/>
      <c r="D23" s="294"/>
      <c r="E23" s="302" t="s">
        <v>450</v>
      </c>
      <c r="F23" s="304" t="s">
        <v>398</v>
      </c>
      <c r="G23" s="304" t="s">
        <v>400</v>
      </c>
      <c r="H23" s="304" t="s">
        <v>402</v>
      </c>
      <c r="I23" s="306" t="s">
        <v>451</v>
      </c>
      <c r="J23" s="306" t="s">
        <v>452</v>
      </c>
      <c r="K23" s="306" t="s">
        <v>453</v>
      </c>
      <c r="L23" s="304" t="s">
        <v>378</v>
      </c>
      <c r="M23" s="304" t="s">
        <v>380</v>
      </c>
      <c r="N23" s="304" t="s">
        <v>382</v>
      </c>
      <c r="O23" s="294"/>
      <c r="P23" s="294"/>
      <c r="Q23" s="294"/>
      <c r="R23" s="247"/>
      <c r="S23" s="247"/>
      <c r="T23" s="247"/>
      <c r="U23" s="308" t="s">
        <v>270</v>
      </c>
      <c r="V23" s="308" t="s">
        <v>454</v>
      </c>
      <c r="W23" s="298"/>
      <c r="X23" s="298"/>
      <c r="Y23" s="247"/>
      <c r="Z23" s="247"/>
      <c r="AA23" s="247"/>
      <c r="AB23" s="247"/>
      <c r="AC23" s="247"/>
      <c r="AD23" s="247"/>
      <c r="AE23" s="247"/>
      <c r="AF23" s="247"/>
      <c r="AG23" s="247"/>
      <c r="AH23" s="247" t="s">
        <v>455</v>
      </c>
      <c r="AI23" s="247"/>
      <c r="AJ23" s="247" t="s">
        <v>456</v>
      </c>
      <c r="AK23" s="247"/>
      <c r="AL23" s="250" t="s">
        <v>457</v>
      </c>
      <c r="AM23" s="250" t="s">
        <v>458</v>
      </c>
      <c r="AN23" s="250" t="s">
        <v>459</v>
      </c>
      <c r="AO23" s="250" t="s">
        <v>460</v>
      </c>
      <c r="AP23" s="250" t="s">
        <v>461</v>
      </c>
      <c r="AQ23" s="250" t="s">
        <v>462</v>
      </c>
      <c r="AR23" s="250" t="s">
        <v>463</v>
      </c>
      <c r="AS23" s="256" t="s">
        <v>454</v>
      </c>
      <c r="AT23" s="247"/>
      <c r="AU23" s="247"/>
      <c r="AV23" s="247"/>
      <c r="AW23" s="247"/>
      <c r="AX23" s="301"/>
    </row>
    <row r="24" spans="1:50" ht="96.75" customHeight="1" x14ac:dyDescent="0.25">
      <c r="A24" s="251"/>
      <c r="B24" s="297"/>
      <c r="C24" s="251"/>
      <c r="D24" s="251"/>
      <c r="E24" s="303"/>
      <c r="F24" s="305"/>
      <c r="G24" s="305"/>
      <c r="H24" s="305"/>
      <c r="I24" s="307"/>
      <c r="J24" s="307"/>
      <c r="K24" s="307"/>
      <c r="L24" s="305"/>
      <c r="M24" s="305"/>
      <c r="N24" s="305"/>
      <c r="O24" s="251"/>
      <c r="P24" s="251"/>
      <c r="Q24" s="251"/>
      <c r="R24" s="247"/>
      <c r="S24" s="247"/>
      <c r="T24" s="247"/>
      <c r="U24" s="309"/>
      <c r="V24" s="309"/>
      <c r="W24" s="298"/>
      <c r="X24" s="298"/>
      <c r="Y24" s="247"/>
      <c r="Z24" s="247"/>
      <c r="AA24" s="247"/>
      <c r="AB24" s="247"/>
      <c r="AC24" s="247"/>
      <c r="AD24" s="247"/>
      <c r="AE24" s="247"/>
      <c r="AF24" s="247"/>
      <c r="AG24" s="247"/>
      <c r="AH24" s="29" t="s">
        <v>464</v>
      </c>
      <c r="AI24" s="29" t="s">
        <v>465</v>
      </c>
      <c r="AJ24" s="63" t="s">
        <v>270</v>
      </c>
      <c r="AK24" s="63" t="s">
        <v>454</v>
      </c>
      <c r="AL24" s="251"/>
      <c r="AM24" s="251"/>
      <c r="AN24" s="251"/>
      <c r="AO24" s="251"/>
      <c r="AP24" s="251"/>
      <c r="AQ24" s="251"/>
      <c r="AR24" s="251"/>
      <c r="AS24" s="258"/>
      <c r="AT24" s="247"/>
      <c r="AU24" s="247"/>
      <c r="AV24" s="247"/>
      <c r="AW24" s="247"/>
      <c r="AX24" s="301"/>
    </row>
    <row r="25" spans="1:50" s="154" customFormat="1" ht="11.25" x14ac:dyDescent="0.2">
      <c r="A25" s="153">
        <v>1</v>
      </c>
      <c r="B25" s="153">
        <v>2</v>
      </c>
      <c r="C25" s="153">
        <v>3</v>
      </c>
      <c r="D25" s="153">
        <v>4</v>
      </c>
      <c r="E25" s="153">
        <v>5</v>
      </c>
      <c r="F25" s="153">
        <v>6</v>
      </c>
      <c r="G25" s="153">
        <v>7</v>
      </c>
      <c r="H25" s="153">
        <v>8</v>
      </c>
      <c r="I25" s="153">
        <v>9</v>
      </c>
      <c r="J25" s="153">
        <v>10</v>
      </c>
      <c r="K25" s="153">
        <v>11</v>
      </c>
      <c r="L25" s="153">
        <f>K25+1</f>
        <v>12</v>
      </c>
      <c r="M25" s="153">
        <v>12</v>
      </c>
      <c r="N25" s="153">
        <v>12</v>
      </c>
      <c r="O25" s="153">
        <f t="shared" ref="O25:AX25" si="0">N25+1</f>
        <v>13</v>
      </c>
      <c r="P25" s="153">
        <f t="shared" si="0"/>
        <v>14</v>
      </c>
      <c r="Q25" s="153">
        <f t="shared" si="0"/>
        <v>15</v>
      </c>
      <c r="R25" s="153">
        <f t="shared" si="0"/>
        <v>16</v>
      </c>
      <c r="S25" s="153">
        <f t="shared" si="0"/>
        <v>17</v>
      </c>
      <c r="T25" s="153">
        <f t="shared" si="0"/>
        <v>18</v>
      </c>
      <c r="U25" s="153">
        <f t="shared" si="0"/>
        <v>19</v>
      </c>
      <c r="V25" s="153">
        <f t="shared" si="0"/>
        <v>20</v>
      </c>
      <c r="W25" s="153">
        <f t="shared" si="0"/>
        <v>21</v>
      </c>
      <c r="X25" s="153">
        <f t="shared" si="0"/>
        <v>22</v>
      </c>
      <c r="Y25" s="153">
        <f t="shared" si="0"/>
        <v>23</v>
      </c>
      <c r="Z25" s="153">
        <f t="shared" si="0"/>
        <v>24</v>
      </c>
      <c r="AA25" s="153">
        <f t="shared" si="0"/>
        <v>25</v>
      </c>
      <c r="AB25" s="153">
        <f t="shared" si="0"/>
        <v>26</v>
      </c>
      <c r="AC25" s="153">
        <f t="shared" si="0"/>
        <v>27</v>
      </c>
      <c r="AD25" s="153">
        <f t="shared" si="0"/>
        <v>28</v>
      </c>
      <c r="AE25" s="153">
        <f t="shared" si="0"/>
        <v>29</v>
      </c>
      <c r="AF25" s="153">
        <f t="shared" si="0"/>
        <v>30</v>
      </c>
      <c r="AG25" s="153">
        <f t="shared" si="0"/>
        <v>31</v>
      </c>
      <c r="AH25" s="153">
        <f t="shared" si="0"/>
        <v>32</v>
      </c>
      <c r="AI25" s="153">
        <f t="shared" si="0"/>
        <v>33</v>
      </c>
      <c r="AJ25" s="153">
        <f t="shared" si="0"/>
        <v>34</v>
      </c>
      <c r="AK25" s="153">
        <f t="shared" si="0"/>
        <v>35</v>
      </c>
      <c r="AL25" s="153">
        <f t="shared" si="0"/>
        <v>36</v>
      </c>
      <c r="AM25" s="153">
        <f t="shared" si="0"/>
        <v>37</v>
      </c>
      <c r="AN25" s="153">
        <f t="shared" si="0"/>
        <v>38</v>
      </c>
      <c r="AO25" s="153">
        <f t="shared" si="0"/>
        <v>39</v>
      </c>
      <c r="AP25" s="153">
        <f t="shared" si="0"/>
        <v>40</v>
      </c>
      <c r="AQ25" s="153">
        <f t="shared" si="0"/>
        <v>41</v>
      </c>
      <c r="AR25" s="153">
        <f t="shared" si="0"/>
        <v>42</v>
      </c>
      <c r="AS25" s="153">
        <f t="shared" si="0"/>
        <v>43</v>
      </c>
      <c r="AT25" s="153">
        <f t="shared" si="0"/>
        <v>44</v>
      </c>
      <c r="AU25" s="153">
        <f t="shared" si="0"/>
        <v>45</v>
      </c>
      <c r="AV25" s="153">
        <f t="shared" si="0"/>
        <v>46</v>
      </c>
      <c r="AW25" s="153">
        <f t="shared" si="0"/>
        <v>47</v>
      </c>
      <c r="AX25" s="153">
        <f t="shared" si="0"/>
        <v>48</v>
      </c>
    </row>
    <row r="26" spans="1:50" s="154" customFormat="1" ht="138" customHeight="1" x14ac:dyDescent="0.2">
      <c r="A26" s="202">
        <f>A25+1-IF(ROW(A26) = 26,1,0)</f>
        <v>1</v>
      </c>
      <c r="B26" s="203" t="s">
        <v>523</v>
      </c>
      <c r="C26" s="203" t="s">
        <v>519</v>
      </c>
      <c r="D26" s="203">
        <v>2025</v>
      </c>
      <c r="E26" s="203">
        <v>0</v>
      </c>
      <c r="F26" s="203">
        <v>0</v>
      </c>
      <c r="G26" s="203">
        <v>0</v>
      </c>
      <c r="H26" s="203">
        <v>0</v>
      </c>
      <c r="I26" s="203">
        <v>0</v>
      </c>
      <c r="J26" s="203">
        <v>0</v>
      </c>
      <c r="K26" s="203">
        <v>0</v>
      </c>
      <c r="L26" s="203">
        <v>0</v>
      </c>
      <c r="M26" s="203">
        <v>0</v>
      </c>
      <c r="N26" s="203">
        <v>0</v>
      </c>
      <c r="O26" s="203" t="s">
        <v>539</v>
      </c>
      <c r="P26" s="203" t="s">
        <v>572</v>
      </c>
      <c r="Q26" s="203" t="s">
        <v>523</v>
      </c>
      <c r="R26" s="204">
        <v>397.35</v>
      </c>
      <c r="S26" s="203" t="s">
        <v>542</v>
      </c>
      <c r="T26" s="204">
        <v>397.35</v>
      </c>
      <c r="U26" s="203" t="s">
        <v>543</v>
      </c>
      <c r="V26" s="203" t="s">
        <v>543</v>
      </c>
      <c r="W26" s="203"/>
      <c r="X26" s="203"/>
      <c r="Y26" s="203"/>
      <c r="Z26" s="203"/>
      <c r="AA26" s="203"/>
      <c r="AB26" s="203"/>
      <c r="AC26" s="203"/>
      <c r="AD26" s="203"/>
      <c r="AE26" s="203" t="s">
        <v>544</v>
      </c>
      <c r="AF26" s="204">
        <v>472.05099999999999</v>
      </c>
      <c r="AG26" s="204">
        <v>472.05099999999999</v>
      </c>
      <c r="AH26" s="203"/>
      <c r="AI26" s="203"/>
      <c r="AJ26" s="203"/>
      <c r="AK26" s="203"/>
      <c r="AL26" s="203"/>
      <c r="AM26" s="203"/>
      <c r="AN26" s="203" t="s">
        <v>545</v>
      </c>
      <c r="AO26" s="203"/>
      <c r="AP26" s="203"/>
      <c r="AQ26" s="205" t="s">
        <v>257</v>
      </c>
      <c r="AR26" s="203"/>
      <c r="AS26" s="205" t="s">
        <v>546</v>
      </c>
      <c r="AT26" s="205" t="s">
        <v>546</v>
      </c>
      <c r="AU26" s="205"/>
      <c r="AV26" s="205" t="s">
        <v>547</v>
      </c>
      <c r="AW26" s="203"/>
      <c r="AX26" s="203"/>
    </row>
    <row r="27" spans="1:50" ht="75" x14ac:dyDescent="0.25">
      <c r="A27" s="188">
        <v>2</v>
      </c>
      <c r="B27" s="203" t="s">
        <v>523</v>
      </c>
      <c r="C27" s="203" t="s">
        <v>519</v>
      </c>
      <c r="D27" s="201">
        <v>2025</v>
      </c>
      <c r="E27" s="189">
        <v>0</v>
      </c>
      <c r="F27" s="189">
        <v>0</v>
      </c>
      <c r="G27" s="189">
        <v>0</v>
      </c>
      <c r="H27" s="189">
        <v>0</v>
      </c>
      <c r="I27" s="189">
        <v>0</v>
      </c>
      <c r="J27" s="189">
        <v>0</v>
      </c>
      <c r="K27" s="189">
        <v>0</v>
      </c>
      <c r="L27" s="189">
        <v>0</v>
      </c>
      <c r="M27" s="189">
        <v>0</v>
      </c>
      <c r="N27" s="189">
        <v>1</v>
      </c>
      <c r="O27" s="190" t="s">
        <v>361</v>
      </c>
      <c r="P27" s="206" t="s">
        <v>561</v>
      </c>
      <c r="Q27" s="191" t="s">
        <v>523</v>
      </c>
      <c r="R27" s="190">
        <v>1819.44</v>
      </c>
      <c r="S27" s="202" t="s">
        <v>562</v>
      </c>
      <c r="T27" s="190">
        <v>1819.44</v>
      </c>
      <c r="U27" s="202" t="s">
        <v>563</v>
      </c>
      <c r="V27" s="202" t="s">
        <v>563</v>
      </c>
      <c r="W27" s="191"/>
      <c r="X27" s="192">
        <v>5</v>
      </c>
      <c r="Y27" s="193" t="s">
        <v>564</v>
      </c>
      <c r="Z27" s="194" t="s">
        <v>565</v>
      </c>
      <c r="AA27" s="195" t="s">
        <v>82</v>
      </c>
      <c r="AB27" s="196">
        <v>0</v>
      </c>
      <c r="AC27" s="207" t="s">
        <v>82</v>
      </c>
      <c r="AD27" s="194">
        <v>997.72</v>
      </c>
      <c r="AE27" s="190" t="s">
        <v>566</v>
      </c>
      <c r="AF27" s="197">
        <v>1197.26</v>
      </c>
      <c r="AG27" s="190">
        <v>1197.26</v>
      </c>
      <c r="AH27" s="198" t="s">
        <v>567</v>
      </c>
      <c r="AI27" s="208" t="s">
        <v>568</v>
      </c>
      <c r="AJ27" s="199" t="s">
        <v>569</v>
      </c>
      <c r="AK27" s="199">
        <v>45586</v>
      </c>
      <c r="AL27" s="199">
        <v>45602</v>
      </c>
      <c r="AM27" s="199">
        <v>45607</v>
      </c>
      <c r="AN27" s="202"/>
      <c r="AO27" s="202"/>
      <c r="AP27" s="209"/>
      <c r="AQ27" s="210"/>
      <c r="AR27" s="190"/>
      <c r="AS27" s="200">
        <v>45618</v>
      </c>
      <c r="AT27" s="190"/>
      <c r="AU27" s="200">
        <v>45618</v>
      </c>
      <c r="AV27" s="200">
        <v>45622</v>
      </c>
      <c r="AW27" s="190"/>
      <c r="AX27" s="190"/>
    </row>
    <row r="28" spans="1:50" ht="180" x14ac:dyDescent="0.25">
      <c r="A28" s="233">
        <v>3</v>
      </c>
      <c r="B28" s="234" t="s">
        <v>523</v>
      </c>
      <c r="C28" s="234" t="s">
        <v>519</v>
      </c>
      <c r="D28" s="235">
        <v>2025</v>
      </c>
      <c r="E28" s="236"/>
      <c r="F28" s="236"/>
      <c r="G28" s="236"/>
      <c r="H28" s="236"/>
      <c r="I28" s="236">
        <v>0.90700000000000003</v>
      </c>
      <c r="J28" s="236"/>
      <c r="K28" s="236">
        <v>0.185</v>
      </c>
      <c r="L28" s="236">
        <v>1</v>
      </c>
      <c r="M28" s="236"/>
      <c r="N28" s="236"/>
      <c r="O28" s="237" t="s">
        <v>578</v>
      </c>
      <c r="P28" s="238" t="s">
        <v>581</v>
      </c>
      <c r="Q28" s="191" t="s">
        <v>523</v>
      </c>
      <c r="R28" s="190">
        <v>4129.74</v>
      </c>
      <c r="S28" s="202" t="s">
        <v>542</v>
      </c>
      <c r="T28" s="190">
        <v>4129.74</v>
      </c>
      <c r="U28" s="202" t="s">
        <v>582</v>
      </c>
      <c r="V28" s="202" t="s">
        <v>582</v>
      </c>
      <c r="W28" s="191" t="s">
        <v>82</v>
      </c>
      <c r="X28" s="192">
        <v>2</v>
      </c>
      <c r="Y28" s="193" t="s">
        <v>583</v>
      </c>
      <c r="Z28" s="194" t="s">
        <v>584</v>
      </c>
      <c r="AA28" s="195"/>
      <c r="AB28" s="196">
        <v>0</v>
      </c>
      <c r="AC28" s="207" t="s">
        <v>82</v>
      </c>
      <c r="AD28" s="194">
        <v>4005.848</v>
      </c>
      <c r="AE28" s="190" t="s">
        <v>559</v>
      </c>
      <c r="AF28" s="197">
        <v>4373.5720000000001</v>
      </c>
      <c r="AG28" s="190">
        <v>4373.5720000000001</v>
      </c>
      <c r="AH28" s="198" t="s">
        <v>585</v>
      </c>
      <c r="AI28" s="208" t="s">
        <v>568</v>
      </c>
      <c r="AJ28" s="199" t="s">
        <v>586</v>
      </c>
      <c r="AK28" s="199">
        <v>45604</v>
      </c>
      <c r="AL28" s="199">
        <v>45614</v>
      </c>
      <c r="AM28" s="199">
        <v>45617</v>
      </c>
      <c r="AN28" s="202"/>
      <c r="AO28" s="202"/>
      <c r="AP28" s="209"/>
      <c r="AQ28" s="210"/>
      <c r="AR28" s="190"/>
      <c r="AS28" s="200">
        <v>45628</v>
      </c>
      <c r="AT28" s="190"/>
      <c r="AU28" s="200">
        <v>45628</v>
      </c>
      <c r="AV28" s="200">
        <v>45880</v>
      </c>
      <c r="AW28" s="190"/>
      <c r="AX28" s="190"/>
    </row>
    <row r="29" spans="1:50" ht="165" x14ac:dyDescent="0.25">
      <c r="A29" s="233">
        <v>4</v>
      </c>
      <c r="B29" s="234" t="s">
        <v>523</v>
      </c>
      <c r="C29" s="234" t="s">
        <v>519</v>
      </c>
      <c r="D29" s="235">
        <v>2025</v>
      </c>
      <c r="E29" s="236"/>
      <c r="F29" s="236"/>
      <c r="G29" s="236"/>
      <c r="H29" s="236"/>
      <c r="I29" s="236"/>
      <c r="J29" s="236"/>
      <c r="K29" s="236">
        <v>0.45</v>
      </c>
      <c r="L29" s="236"/>
      <c r="M29" s="236"/>
      <c r="N29" s="236"/>
      <c r="O29" s="237" t="s">
        <v>578</v>
      </c>
      <c r="P29" s="238" t="s">
        <v>587</v>
      </c>
      <c r="Q29" s="191" t="s">
        <v>523</v>
      </c>
      <c r="R29" s="190">
        <v>618.35900000000004</v>
      </c>
      <c r="S29" s="202" t="s">
        <v>542</v>
      </c>
      <c r="T29" s="190">
        <v>618.35900000000004</v>
      </c>
      <c r="U29" s="202" t="s">
        <v>588</v>
      </c>
      <c r="V29" s="202" t="s">
        <v>588</v>
      </c>
      <c r="W29" s="191" t="s">
        <v>82</v>
      </c>
      <c r="X29" s="192">
        <v>1</v>
      </c>
      <c r="Y29" s="193" t="s">
        <v>559</v>
      </c>
      <c r="Z29" s="194">
        <v>612.17499999999995</v>
      </c>
      <c r="AA29" s="195"/>
      <c r="AB29" s="196">
        <v>0</v>
      </c>
      <c r="AC29" s="207" t="s">
        <v>82</v>
      </c>
      <c r="AD29" s="194">
        <v>612.17499999999995</v>
      </c>
      <c r="AE29" s="190" t="s">
        <v>559</v>
      </c>
      <c r="AF29" s="197">
        <v>734.61099999999999</v>
      </c>
      <c r="AG29" s="190">
        <v>734.61099999999999</v>
      </c>
      <c r="AH29" s="198" t="s">
        <v>589</v>
      </c>
      <c r="AI29" s="208" t="s">
        <v>568</v>
      </c>
      <c r="AJ29" s="199" t="s">
        <v>590</v>
      </c>
      <c r="AK29" s="199">
        <v>45831</v>
      </c>
      <c r="AL29" s="199">
        <v>45833</v>
      </c>
      <c r="AM29" s="199">
        <v>45834</v>
      </c>
      <c r="AN29" s="202" t="s">
        <v>591</v>
      </c>
      <c r="AO29" s="202"/>
      <c r="AP29" s="209"/>
      <c r="AQ29" s="210"/>
      <c r="AR29" s="190"/>
      <c r="AS29" s="200">
        <v>45835</v>
      </c>
      <c r="AT29" s="190"/>
      <c r="AU29" s="200">
        <v>45835</v>
      </c>
      <c r="AV29" s="200">
        <v>45849</v>
      </c>
      <c r="AW29" s="190"/>
      <c r="AX29" s="190"/>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honeticPr fontId="54" type="noConversion"/>
  <hyperlinks>
    <hyperlink ref="AI27" r:id="rId1" xr:uid="{9CE51032-6844-44A5-B864-0B25DF7D0BAB}"/>
  </hyperlinks>
  <printOptions horizontalCentered="1"/>
  <pageMargins left="0.59055118110236227" right="0.59055118110236227" top="0.59055118110236227" bottom="0.59055118110236227" header="0" footer="0"/>
  <pageSetup paperSize="8"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view="pageBreakPreview" topLeftCell="A46" zoomScale="80" zoomScaleNormal="80" zoomScaleSheetLayoutView="80" workbookViewId="0">
      <selection activeCell="B27" sqref="B27"/>
    </sheetView>
  </sheetViews>
  <sheetFormatPr defaultRowHeight="15.75" x14ac:dyDescent="0.25"/>
  <cols>
    <col min="1" max="2" width="66.140625" style="155"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312" t="str">
        <f>'1. паспорт местоположение'!$A$5:$C$5</f>
        <v>Год раскрытия информации: 2025 год</v>
      </c>
      <c r="B5" s="312"/>
      <c r="C5" s="157"/>
      <c r="D5" s="157"/>
      <c r="E5" s="157"/>
      <c r="F5" s="157"/>
      <c r="G5" s="157"/>
      <c r="H5" s="157"/>
    </row>
    <row r="6" spans="1:8" ht="18.75" x14ac:dyDescent="0.3">
      <c r="A6" s="156"/>
      <c r="B6" s="156"/>
      <c r="C6" s="156"/>
      <c r="D6" s="156"/>
      <c r="E6" s="156"/>
      <c r="F6" s="156"/>
      <c r="G6" s="156"/>
      <c r="H6" s="156"/>
    </row>
    <row r="7" spans="1:8" ht="18.75" x14ac:dyDescent="0.25">
      <c r="A7" s="244" t="s">
        <v>3</v>
      </c>
      <c r="B7" s="244"/>
      <c r="C7" s="158"/>
      <c r="D7" s="10"/>
      <c r="E7" s="10"/>
      <c r="F7" s="10"/>
      <c r="G7" s="10"/>
      <c r="H7" s="10"/>
    </row>
    <row r="8" spans="1:8" ht="18.75" x14ac:dyDescent="0.25">
      <c r="A8" s="10"/>
      <c r="B8" s="10"/>
      <c r="C8" s="158"/>
      <c r="D8" s="10"/>
      <c r="E8" s="10"/>
      <c r="F8" s="10"/>
      <c r="G8" s="10"/>
      <c r="H8" s="10"/>
    </row>
    <row r="9" spans="1:8" x14ac:dyDescent="0.25">
      <c r="A9" s="245" t="s">
        <v>4</v>
      </c>
      <c r="B9" s="245"/>
      <c r="C9" s="159"/>
      <c r="D9" s="11"/>
      <c r="E9" s="11"/>
      <c r="F9" s="11"/>
      <c r="G9" s="11"/>
      <c r="H9" s="11"/>
    </row>
    <row r="10" spans="1:8" x14ac:dyDescent="0.25">
      <c r="A10" s="240" t="s">
        <v>5</v>
      </c>
      <c r="B10" s="240"/>
      <c r="C10" s="39"/>
      <c r="D10" s="13"/>
      <c r="E10" s="13"/>
      <c r="F10" s="13"/>
      <c r="G10" s="13"/>
      <c r="H10" s="13"/>
    </row>
    <row r="11" spans="1:8" ht="18.75" x14ac:dyDescent="0.25">
      <c r="A11" s="10"/>
      <c r="B11" s="10"/>
      <c r="C11" s="158"/>
      <c r="D11" s="10"/>
      <c r="E11" s="10"/>
      <c r="F11" s="10"/>
      <c r="G11" s="10"/>
      <c r="H11" s="10"/>
    </row>
    <row r="12" spans="1:8" s="135" customFormat="1" x14ac:dyDescent="0.25">
      <c r="A12" s="245" t="str">
        <f>'1. паспорт местоположение'!$A$12</f>
        <v>O_СГЭС_16</v>
      </c>
      <c r="B12" s="245"/>
      <c r="C12" s="160"/>
      <c r="D12" s="151"/>
      <c r="E12" s="151"/>
      <c r="F12" s="151"/>
      <c r="G12" s="151"/>
      <c r="H12" s="151"/>
    </row>
    <row r="13" spans="1:8" x14ac:dyDescent="0.25">
      <c r="A13" s="240" t="s">
        <v>6</v>
      </c>
      <c r="B13" s="240"/>
      <c r="C13" s="39"/>
      <c r="D13" s="13"/>
      <c r="E13" s="13"/>
      <c r="F13" s="13"/>
      <c r="G13" s="13"/>
      <c r="H13" s="13"/>
    </row>
    <row r="14" spans="1:8" ht="18.75" x14ac:dyDescent="0.25">
      <c r="A14" s="54"/>
      <c r="B14" s="54"/>
      <c r="C14" s="161"/>
      <c r="D14" s="54"/>
      <c r="E14" s="54"/>
      <c r="F14" s="54"/>
      <c r="G14" s="54"/>
      <c r="H14" s="54"/>
    </row>
    <row r="15" spans="1:8" s="135" customFormat="1" ht="56.25" customHeight="1" x14ac:dyDescent="0.25">
      <c r="A15" s="239"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39"/>
      <c r="C15" s="160"/>
      <c r="D15" s="151"/>
      <c r="E15" s="151"/>
      <c r="F15" s="151"/>
      <c r="G15" s="151"/>
      <c r="H15" s="151"/>
    </row>
    <row r="16" spans="1:8" x14ac:dyDescent="0.25">
      <c r="A16" s="240" t="s">
        <v>7</v>
      </c>
      <c r="B16" s="240"/>
      <c r="C16" s="39"/>
      <c r="D16" s="13"/>
      <c r="E16" s="13"/>
      <c r="F16" s="13"/>
      <c r="G16" s="13"/>
      <c r="H16" s="13"/>
    </row>
    <row r="17" spans="1:2" s="135" customFormat="1" x14ac:dyDescent="0.25">
      <c r="A17" s="155"/>
      <c r="B17" s="162"/>
    </row>
    <row r="18" spans="1:2" s="135" customFormat="1" ht="33.75" customHeight="1" x14ac:dyDescent="0.25">
      <c r="A18" s="310" t="s">
        <v>466</v>
      </c>
      <c r="B18" s="311"/>
    </row>
    <row r="19" spans="1:2" s="135" customFormat="1" x14ac:dyDescent="0.25">
      <c r="A19" s="155"/>
      <c r="B19" s="137"/>
    </row>
    <row r="20" spans="1:2" s="135" customFormat="1" ht="16.5" thickBot="1" x14ac:dyDescent="0.3">
      <c r="A20" s="155"/>
      <c r="B20" s="68"/>
    </row>
    <row r="21" spans="1:2" s="135" customFormat="1" ht="90.75" thickBot="1" x14ac:dyDescent="0.3">
      <c r="A21" s="186" t="s">
        <v>467</v>
      </c>
      <c r="B21" s="164" t="str">
        <f>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row>
    <row r="22" spans="1:2" s="135" customFormat="1" ht="16.5" thickBot="1" x14ac:dyDescent="0.3">
      <c r="A22" s="163" t="s">
        <v>468</v>
      </c>
      <c r="B22" s="164" t="s">
        <v>557</v>
      </c>
    </row>
    <row r="23" spans="1:2" s="135" customFormat="1" ht="16.5" thickBot="1" x14ac:dyDescent="0.3">
      <c r="A23" s="163" t="s">
        <v>469</v>
      </c>
      <c r="B23" s="164" t="s">
        <v>519</v>
      </c>
    </row>
    <row r="24" spans="1:2" s="135" customFormat="1" ht="45.75" thickBot="1" x14ac:dyDescent="0.3">
      <c r="A24" s="186" t="s">
        <v>470</v>
      </c>
      <c r="B24" s="164" t="s">
        <v>580</v>
      </c>
    </row>
    <row r="25" spans="1:2" s="135" customFormat="1" ht="16.5" thickBot="1" x14ac:dyDescent="0.3">
      <c r="A25" s="165" t="s">
        <v>471</v>
      </c>
      <c r="B25" s="164">
        <v>2025</v>
      </c>
    </row>
    <row r="26" spans="1:2" s="135" customFormat="1" ht="16.5" thickBot="1" x14ac:dyDescent="0.3">
      <c r="A26" s="166" t="s">
        <v>472</v>
      </c>
      <c r="B26" s="164" t="s">
        <v>538</v>
      </c>
    </row>
    <row r="27" spans="1:2" s="135" customFormat="1" ht="29.25" thickBot="1" x14ac:dyDescent="0.3">
      <c r="A27" s="167" t="s">
        <v>558</v>
      </c>
      <c r="B27" s="168">
        <v>6.30544422</v>
      </c>
    </row>
    <row r="28" spans="1:2" s="135" customFormat="1" ht="16.5" thickBot="1" x14ac:dyDescent="0.3">
      <c r="A28" s="169" t="s">
        <v>473</v>
      </c>
      <c r="B28" s="168" t="s">
        <v>541</v>
      </c>
    </row>
    <row r="29" spans="1:2" s="135" customFormat="1" ht="29.25" thickBot="1" x14ac:dyDescent="0.3">
      <c r="A29" s="170" t="s">
        <v>474</v>
      </c>
      <c r="B29" s="232">
        <v>0</v>
      </c>
    </row>
    <row r="30" spans="1:2" s="135" customFormat="1" ht="29.25" thickBot="1" x14ac:dyDescent="0.3">
      <c r="A30" s="170" t="s">
        <v>475</v>
      </c>
      <c r="B30" s="168">
        <f>B29</f>
        <v>0</v>
      </c>
    </row>
    <row r="31" spans="1:2" s="135" customFormat="1" ht="16.5" thickBot="1" x14ac:dyDescent="0.3">
      <c r="A31" s="169" t="s">
        <v>476</v>
      </c>
      <c r="B31" s="168" t="s">
        <v>257</v>
      </c>
    </row>
    <row r="32" spans="1:2" s="135" customFormat="1" ht="29.25" thickBot="1" x14ac:dyDescent="0.3">
      <c r="A32" s="170" t="s">
        <v>477</v>
      </c>
      <c r="B32" s="168" t="s">
        <v>520</v>
      </c>
    </row>
    <row r="33" spans="1:2" s="135" customFormat="1" ht="30.75" thickBot="1" x14ac:dyDescent="0.3">
      <c r="A33" s="169" t="s">
        <v>478</v>
      </c>
      <c r="B33" s="168">
        <v>0.47205180000000002</v>
      </c>
    </row>
    <row r="34" spans="1:2" s="135" customFormat="1" ht="16.5" thickBot="1" x14ac:dyDescent="0.3">
      <c r="A34" s="169" t="s">
        <v>479</v>
      </c>
      <c r="B34" s="168">
        <v>0</v>
      </c>
    </row>
    <row r="35" spans="1:2" s="135" customFormat="1" ht="16.5" thickBot="1" x14ac:dyDescent="0.3">
      <c r="A35" s="169" t="s">
        <v>480</v>
      </c>
      <c r="B35" s="168">
        <v>0.47205180000000002</v>
      </c>
    </row>
    <row r="36" spans="1:2" s="135" customFormat="1" ht="16.5" thickBot="1" x14ac:dyDescent="0.3">
      <c r="A36" s="169" t="s">
        <v>481</v>
      </c>
      <c r="B36" s="168">
        <v>0.39337650000000002</v>
      </c>
    </row>
    <row r="37" spans="1:2" s="135" customFormat="1" ht="29.25" thickBot="1" x14ac:dyDescent="0.3">
      <c r="A37" s="170" t="s">
        <v>482</v>
      </c>
      <c r="B37" s="168" t="s">
        <v>521</v>
      </c>
    </row>
    <row r="38" spans="1:2" s="135" customFormat="1" ht="30.75" thickBot="1" x14ac:dyDescent="0.3">
      <c r="A38" s="169" t="s">
        <v>478</v>
      </c>
      <c r="B38" s="168">
        <v>0</v>
      </c>
    </row>
    <row r="39" spans="1:2" s="135" customFormat="1" ht="16.5" thickBot="1" x14ac:dyDescent="0.3">
      <c r="A39" s="169" t="s">
        <v>479</v>
      </c>
      <c r="B39" s="168">
        <v>0</v>
      </c>
    </row>
    <row r="40" spans="1:2" s="135" customFormat="1" ht="16.5" thickBot="1" x14ac:dyDescent="0.3">
      <c r="A40" s="169" t="s">
        <v>480</v>
      </c>
      <c r="B40" s="168">
        <f>B38</f>
        <v>0</v>
      </c>
    </row>
    <row r="41" spans="1:2" s="135" customFormat="1" ht="16.5" thickBot="1" x14ac:dyDescent="0.3">
      <c r="A41" s="169" t="s">
        <v>481</v>
      </c>
      <c r="B41" s="168">
        <f>B38</f>
        <v>0</v>
      </c>
    </row>
    <row r="42" spans="1:2" s="135" customFormat="1" ht="29.25" thickBot="1" x14ac:dyDescent="0.3">
      <c r="A42" s="170" t="s">
        <v>483</v>
      </c>
      <c r="B42" s="168" t="s">
        <v>521</v>
      </c>
    </row>
    <row r="43" spans="1:2" s="135" customFormat="1" ht="30.75" thickBot="1" x14ac:dyDescent="0.3">
      <c r="A43" s="169" t="s">
        <v>478</v>
      </c>
      <c r="B43" s="168">
        <v>1.19726164</v>
      </c>
    </row>
    <row r="44" spans="1:2" s="135" customFormat="1" ht="16.5" thickBot="1" x14ac:dyDescent="0.3">
      <c r="A44" s="169" t="s">
        <v>479</v>
      </c>
      <c r="B44" s="168">
        <v>0</v>
      </c>
    </row>
    <row r="45" spans="1:2" s="135" customFormat="1" ht="16.5" thickBot="1" x14ac:dyDescent="0.3">
      <c r="A45" s="169" t="s">
        <v>480</v>
      </c>
      <c r="B45" s="168">
        <f>B43</f>
        <v>1.19726164</v>
      </c>
    </row>
    <row r="46" spans="1:2" s="135" customFormat="1" ht="16.5" thickBot="1" x14ac:dyDescent="0.3">
      <c r="A46" s="169" t="s">
        <v>481</v>
      </c>
      <c r="B46" s="168">
        <v>0.99771803000000003</v>
      </c>
    </row>
    <row r="47" spans="1:2" s="135" customFormat="1" ht="29.25" thickBot="1" x14ac:dyDescent="0.3">
      <c r="A47" s="171" t="s">
        <v>484</v>
      </c>
      <c r="B47" s="168">
        <v>0</v>
      </c>
    </row>
    <row r="48" spans="1:2" s="135" customFormat="1" ht="16.5" thickBot="1" x14ac:dyDescent="0.3">
      <c r="A48" s="172" t="s">
        <v>476</v>
      </c>
      <c r="B48" s="168" t="s">
        <v>257</v>
      </c>
    </row>
    <row r="49" spans="1:2" s="135" customFormat="1" ht="16.5" thickBot="1" x14ac:dyDescent="0.3">
      <c r="A49" s="172" t="s">
        <v>485</v>
      </c>
      <c r="B49" s="168">
        <v>0</v>
      </c>
    </row>
    <row r="50" spans="1:2" s="135" customFormat="1" ht="16.5" thickBot="1" x14ac:dyDescent="0.3">
      <c r="A50" s="172" t="s">
        <v>486</v>
      </c>
      <c r="B50" s="168">
        <v>0</v>
      </c>
    </row>
    <row r="51" spans="1:2" s="135" customFormat="1" ht="16.5" thickBot="1" x14ac:dyDescent="0.3">
      <c r="A51" s="172" t="s">
        <v>487</v>
      </c>
      <c r="B51" s="168">
        <v>0</v>
      </c>
    </row>
    <row r="52" spans="1:2" s="135" customFormat="1" ht="16.5" thickBot="1" x14ac:dyDescent="0.3">
      <c r="A52" s="170" t="s">
        <v>488</v>
      </c>
      <c r="B52" s="168" t="s">
        <v>522</v>
      </c>
    </row>
    <row r="53" spans="1:2" s="135" customFormat="1" ht="16.5" thickBot="1" x14ac:dyDescent="0.3">
      <c r="A53" s="169" t="s">
        <v>489</v>
      </c>
      <c r="B53" s="168">
        <v>0</v>
      </c>
    </row>
    <row r="54" spans="1:2" s="135" customFormat="1" ht="16.5" thickBot="1" x14ac:dyDescent="0.3">
      <c r="A54" s="169" t="s">
        <v>479</v>
      </c>
      <c r="B54" s="168">
        <v>0</v>
      </c>
    </row>
    <row r="55" spans="1:2" s="135" customFormat="1" ht="16.5" thickBot="1" x14ac:dyDescent="0.3">
      <c r="A55" s="169" t="s">
        <v>490</v>
      </c>
      <c r="B55" s="168">
        <v>0</v>
      </c>
    </row>
    <row r="56" spans="1:2" s="135" customFormat="1" ht="16.5" thickBot="1" x14ac:dyDescent="0.3">
      <c r="A56" s="169" t="s">
        <v>491</v>
      </c>
      <c r="B56" s="168">
        <v>0</v>
      </c>
    </row>
    <row r="57" spans="1:2" s="135" customFormat="1" ht="16.5" thickBot="1" x14ac:dyDescent="0.3">
      <c r="A57" s="170" t="s">
        <v>488</v>
      </c>
      <c r="B57" s="168" t="s">
        <v>522</v>
      </c>
    </row>
    <row r="58" spans="1:2" s="135" customFormat="1" ht="16.5" thickBot="1" x14ac:dyDescent="0.3">
      <c r="A58" s="169" t="s">
        <v>489</v>
      </c>
      <c r="B58" s="168">
        <v>0</v>
      </c>
    </row>
    <row r="59" spans="1:2" s="135" customFormat="1" ht="16.5" thickBot="1" x14ac:dyDescent="0.3">
      <c r="A59" s="169" t="s">
        <v>479</v>
      </c>
      <c r="B59" s="168">
        <v>0</v>
      </c>
    </row>
    <row r="60" spans="1:2" s="135" customFormat="1" ht="16.5" thickBot="1" x14ac:dyDescent="0.3">
      <c r="A60" s="169" t="s">
        <v>490</v>
      </c>
      <c r="B60" s="168">
        <v>0</v>
      </c>
    </row>
    <row r="61" spans="1:2" s="135" customFormat="1" ht="16.5" thickBot="1" x14ac:dyDescent="0.3">
      <c r="A61" s="169" t="s">
        <v>491</v>
      </c>
      <c r="B61" s="168">
        <v>0</v>
      </c>
    </row>
    <row r="62" spans="1:2" s="135" customFormat="1" ht="16.5" thickBot="1" x14ac:dyDescent="0.3">
      <c r="A62" s="165" t="s">
        <v>492</v>
      </c>
      <c r="B62" s="1">
        <v>0</v>
      </c>
    </row>
    <row r="63" spans="1:2" s="135" customFormat="1" ht="16.5" thickBot="1" x14ac:dyDescent="0.3">
      <c r="A63" s="165" t="s">
        <v>493</v>
      </c>
      <c r="B63" s="168">
        <v>0</v>
      </c>
    </row>
    <row r="64" spans="1:2" s="135" customFormat="1" ht="16.5" thickBot="1" x14ac:dyDescent="0.3">
      <c r="A64" s="165" t="s">
        <v>494</v>
      </c>
      <c r="B64" s="168">
        <v>0</v>
      </c>
    </row>
    <row r="65" spans="1:2" s="135" customFormat="1" ht="16.5" thickBot="1" x14ac:dyDescent="0.3">
      <c r="A65" s="166" t="s">
        <v>495</v>
      </c>
      <c r="B65" s="168">
        <v>0</v>
      </c>
    </row>
    <row r="66" spans="1:2" s="135" customFormat="1" x14ac:dyDescent="0.25">
      <c r="A66" s="171" t="s">
        <v>496</v>
      </c>
      <c r="B66" s="173" t="s">
        <v>257</v>
      </c>
    </row>
    <row r="67" spans="1:2" s="135" customFormat="1" x14ac:dyDescent="0.25">
      <c r="A67" s="174" t="s">
        <v>497</v>
      </c>
      <c r="B67" s="175" t="s">
        <v>523</v>
      </c>
    </row>
    <row r="68" spans="1:2" s="135" customFormat="1" x14ac:dyDescent="0.25">
      <c r="A68" s="174" t="s">
        <v>498</v>
      </c>
      <c r="B68" s="175" t="s">
        <v>544</v>
      </c>
    </row>
    <row r="69" spans="1:2" s="135" customFormat="1" x14ac:dyDescent="0.25">
      <c r="A69" s="174" t="s">
        <v>499</v>
      </c>
      <c r="B69" s="175" t="s">
        <v>257</v>
      </c>
    </row>
    <row r="70" spans="1:2" s="135" customFormat="1" x14ac:dyDescent="0.25">
      <c r="A70" s="174" t="s">
        <v>500</v>
      </c>
      <c r="B70" s="175" t="s">
        <v>559</v>
      </c>
    </row>
    <row r="71" spans="1:2" s="135" customFormat="1" x14ac:dyDescent="0.25">
      <c r="A71" s="174" t="s">
        <v>501</v>
      </c>
      <c r="B71" s="175" t="s">
        <v>560</v>
      </c>
    </row>
    <row r="72" spans="1:2" s="135" customFormat="1" ht="16.5" thickBot="1" x14ac:dyDescent="0.3">
      <c r="A72" s="176" t="s">
        <v>502</v>
      </c>
      <c r="B72" s="175" t="s">
        <v>257</v>
      </c>
    </row>
    <row r="73" spans="1:2" s="135" customFormat="1" ht="30.75" thickBot="1" x14ac:dyDescent="0.3">
      <c r="A73" s="172" t="s">
        <v>503</v>
      </c>
      <c r="B73" s="164" t="s">
        <v>524</v>
      </c>
    </row>
    <row r="74" spans="1:2" s="135" customFormat="1" ht="29.25" thickBot="1" x14ac:dyDescent="0.3">
      <c r="A74" s="165" t="s">
        <v>504</v>
      </c>
      <c r="B74" s="177">
        <v>0</v>
      </c>
    </row>
    <row r="75" spans="1:2" s="135" customFormat="1" ht="16.5" thickBot="1" x14ac:dyDescent="0.3">
      <c r="A75" s="172" t="s">
        <v>476</v>
      </c>
      <c r="B75" s="164" t="s">
        <v>257</v>
      </c>
    </row>
    <row r="76" spans="1:2" s="135" customFormat="1" ht="16.5" thickBot="1" x14ac:dyDescent="0.3">
      <c r="A76" s="172" t="s">
        <v>505</v>
      </c>
      <c r="B76" s="177">
        <v>0</v>
      </c>
    </row>
    <row r="77" spans="1:2" s="135" customFormat="1" ht="16.5" thickBot="1" x14ac:dyDescent="0.3">
      <c r="A77" s="172" t="s">
        <v>506</v>
      </c>
      <c r="B77" s="177">
        <v>0</v>
      </c>
    </row>
    <row r="78" spans="1:2" s="135" customFormat="1" ht="16.5" thickBot="1" x14ac:dyDescent="0.3">
      <c r="A78" s="178" t="s">
        <v>507</v>
      </c>
      <c r="B78" s="164" t="s">
        <v>257</v>
      </c>
    </row>
    <row r="79" spans="1:2" s="135" customFormat="1" ht="16.5" thickBot="1" x14ac:dyDescent="0.3">
      <c r="A79" s="165" t="s">
        <v>508</v>
      </c>
      <c r="B79" s="164" t="s">
        <v>257</v>
      </c>
    </row>
    <row r="80" spans="1:2" s="135" customFormat="1" ht="16.5" thickBot="1" x14ac:dyDescent="0.3">
      <c r="A80" s="174" t="s">
        <v>509</v>
      </c>
      <c r="B80" s="164" t="s">
        <v>257</v>
      </c>
    </row>
    <row r="81" spans="1:2" s="135" customFormat="1" ht="16.5" thickBot="1" x14ac:dyDescent="0.3">
      <c r="A81" s="174" t="s">
        <v>510</v>
      </c>
      <c r="B81" s="164" t="s">
        <v>257</v>
      </c>
    </row>
    <row r="82" spans="1:2" s="135" customFormat="1" ht="16.5" thickBot="1" x14ac:dyDescent="0.3">
      <c r="A82" s="174" t="s">
        <v>511</v>
      </c>
      <c r="B82" s="164" t="s">
        <v>257</v>
      </c>
    </row>
    <row r="83" spans="1:2" s="135" customFormat="1" ht="29.25" thickBot="1" x14ac:dyDescent="0.3">
      <c r="A83" s="178" t="s">
        <v>512</v>
      </c>
      <c r="B83" s="164" t="s">
        <v>540</v>
      </c>
    </row>
    <row r="84" spans="1:2" s="135" customFormat="1" ht="28.5" x14ac:dyDescent="0.25">
      <c r="A84" s="171" t="s">
        <v>513</v>
      </c>
      <c r="B84" s="173" t="s">
        <v>257</v>
      </c>
    </row>
    <row r="85" spans="1:2" s="135" customFormat="1" x14ac:dyDescent="0.25">
      <c r="A85" s="174" t="s">
        <v>514</v>
      </c>
      <c r="B85" s="175" t="s">
        <v>257</v>
      </c>
    </row>
    <row r="86" spans="1:2" s="135" customFormat="1" x14ac:dyDescent="0.25">
      <c r="A86" s="174" t="s">
        <v>515</v>
      </c>
      <c r="B86" s="175" t="s">
        <v>257</v>
      </c>
    </row>
    <row r="87" spans="1:2" s="135" customFormat="1" x14ac:dyDescent="0.25">
      <c r="A87" s="174" t="s">
        <v>516</v>
      </c>
      <c r="B87" s="175" t="s">
        <v>257</v>
      </c>
    </row>
    <row r="88" spans="1:2" s="135" customFormat="1" x14ac:dyDescent="0.25">
      <c r="A88" s="174" t="s">
        <v>517</v>
      </c>
      <c r="B88" s="175" t="s">
        <v>257</v>
      </c>
    </row>
    <row r="89" spans="1:2" s="135" customFormat="1" ht="16.5" thickBot="1" x14ac:dyDescent="0.3">
      <c r="A89" s="179" t="s">
        <v>518</v>
      </c>
      <c r="B89" s="180" t="s">
        <v>525</v>
      </c>
    </row>
    <row r="92" spans="1:2" s="135" customFormat="1" x14ac:dyDescent="0.25">
      <c r="A92" s="181"/>
      <c r="B92" s="182" t="s">
        <v>257</v>
      </c>
    </row>
    <row r="93" spans="1:2" s="135" customFormat="1" x14ac:dyDescent="0.25">
      <c r="A93" s="155"/>
      <c r="B93" s="183" t="s">
        <v>257</v>
      </c>
    </row>
    <row r="94" spans="1:2" s="135" customFormat="1" x14ac:dyDescent="0.25">
      <c r="A94" s="155"/>
      <c r="B94" s="184"/>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view="pageBreakPreview" topLeftCell="A7" zoomScale="60" zoomScaleNormal="55" workbookViewId="0">
      <selection activeCell="S22" sqref="S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43" t="str">
        <f>'1. паспорт местоположение'!$A$5</f>
        <v>Год раскрытия информации: 2025 год</v>
      </c>
      <c r="B4" s="243"/>
      <c r="C4" s="243"/>
      <c r="D4" s="243"/>
      <c r="E4" s="243"/>
      <c r="F4" s="243"/>
      <c r="G4" s="243"/>
      <c r="H4" s="243"/>
      <c r="I4" s="243"/>
      <c r="J4" s="243"/>
      <c r="K4" s="243"/>
      <c r="L4" s="243"/>
      <c r="M4" s="243"/>
      <c r="N4" s="243"/>
      <c r="O4" s="243"/>
      <c r="P4" s="243"/>
      <c r="Q4" s="243"/>
      <c r="R4" s="243"/>
      <c r="S4" s="243"/>
    </row>
    <row r="5" spans="1:19" s="3" customFormat="1" ht="15.75" x14ac:dyDescent="0.2">
      <c r="A5" s="6"/>
    </row>
    <row r="6" spans="1:19" s="3" customFormat="1" ht="18.75" x14ac:dyDescent="0.2">
      <c r="A6" s="244" t="s">
        <v>3</v>
      </c>
      <c r="B6" s="244"/>
      <c r="C6" s="244"/>
      <c r="D6" s="244"/>
      <c r="E6" s="244"/>
      <c r="F6" s="244"/>
      <c r="G6" s="244"/>
      <c r="H6" s="244"/>
      <c r="I6" s="244"/>
      <c r="J6" s="244"/>
      <c r="K6" s="244"/>
      <c r="L6" s="244"/>
      <c r="M6" s="244"/>
      <c r="N6" s="244"/>
      <c r="O6" s="244"/>
      <c r="P6" s="244"/>
      <c r="Q6" s="244"/>
      <c r="R6" s="244"/>
      <c r="S6" s="244"/>
    </row>
    <row r="7" spans="1:19" s="3" customFormat="1" ht="18.75" x14ac:dyDescent="0.2">
      <c r="A7" s="244"/>
      <c r="B7" s="244"/>
      <c r="C7" s="244"/>
      <c r="D7" s="244"/>
      <c r="E7" s="244"/>
      <c r="F7" s="244"/>
      <c r="G7" s="244"/>
      <c r="H7" s="244"/>
      <c r="I7" s="244"/>
      <c r="J7" s="244"/>
      <c r="K7" s="244"/>
      <c r="L7" s="244"/>
      <c r="M7" s="244"/>
      <c r="N7" s="244"/>
      <c r="O7" s="244"/>
      <c r="P7" s="244"/>
      <c r="Q7" s="244"/>
      <c r="R7" s="244"/>
      <c r="S7" s="244"/>
    </row>
    <row r="8" spans="1:19" s="3" customFormat="1" ht="15.75" x14ac:dyDescent="0.2">
      <c r="A8" s="245" t="s">
        <v>4</v>
      </c>
      <c r="B8" s="245"/>
      <c r="C8" s="245"/>
      <c r="D8" s="245"/>
      <c r="E8" s="245"/>
      <c r="F8" s="245"/>
      <c r="G8" s="245"/>
      <c r="H8" s="245"/>
      <c r="I8" s="245"/>
      <c r="J8" s="245"/>
      <c r="K8" s="245"/>
      <c r="L8" s="245"/>
      <c r="M8" s="245"/>
      <c r="N8" s="245"/>
      <c r="O8" s="245"/>
      <c r="P8" s="245"/>
      <c r="Q8" s="245"/>
      <c r="R8" s="245"/>
      <c r="S8" s="245"/>
    </row>
    <row r="9" spans="1:19" s="3" customFormat="1" ht="15.75" x14ac:dyDescent="0.2">
      <c r="A9" s="240" t="s">
        <v>5</v>
      </c>
      <c r="B9" s="240"/>
      <c r="C9" s="240"/>
      <c r="D9" s="240"/>
      <c r="E9" s="240"/>
      <c r="F9" s="240"/>
      <c r="G9" s="240"/>
      <c r="H9" s="240"/>
      <c r="I9" s="240"/>
      <c r="J9" s="240"/>
      <c r="K9" s="240"/>
      <c r="L9" s="240"/>
      <c r="M9" s="240"/>
      <c r="N9" s="240"/>
      <c r="O9" s="240"/>
      <c r="P9" s="240"/>
      <c r="Q9" s="240"/>
      <c r="R9" s="240"/>
      <c r="S9" s="240"/>
    </row>
    <row r="10" spans="1:19" s="3" customFormat="1" ht="18.75" x14ac:dyDescent="0.2">
      <c r="A10" s="244"/>
      <c r="B10" s="244"/>
      <c r="C10" s="244"/>
      <c r="D10" s="244"/>
      <c r="E10" s="244"/>
      <c r="F10" s="244"/>
      <c r="G10" s="244"/>
      <c r="H10" s="244"/>
      <c r="I10" s="244"/>
      <c r="J10" s="244"/>
      <c r="K10" s="244"/>
      <c r="L10" s="244"/>
      <c r="M10" s="244"/>
      <c r="N10" s="244"/>
      <c r="O10" s="244"/>
      <c r="P10" s="244"/>
      <c r="Q10" s="244"/>
      <c r="R10" s="244"/>
      <c r="S10" s="244"/>
    </row>
    <row r="11" spans="1:19" s="3" customFormat="1" ht="15.75" x14ac:dyDescent="0.2">
      <c r="A11" s="245" t="str">
        <f>'1. паспорт местоположение'!$A$12</f>
        <v>O_СГЭС_16</v>
      </c>
      <c r="B11" s="245"/>
      <c r="C11" s="245"/>
      <c r="D11" s="245"/>
      <c r="E11" s="245"/>
      <c r="F11" s="245"/>
      <c r="G11" s="245"/>
      <c r="H11" s="245"/>
      <c r="I11" s="245"/>
      <c r="J11" s="245"/>
      <c r="K11" s="245"/>
      <c r="L11" s="245"/>
      <c r="M11" s="245"/>
      <c r="N11" s="245"/>
      <c r="O11" s="245"/>
      <c r="P11" s="245"/>
      <c r="Q11" s="245"/>
      <c r="R11" s="245"/>
      <c r="S11" s="245"/>
    </row>
    <row r="12" spans="1:19" s="3" customFormat="1" ht="15.75" x14ac:dyDescent="0.2">
      <c r="A12" s="240" t="s">
        <v>6</v>
      </c>
      <c r="B12" s="240"/>
      <c r="C12" s="240"/>
      <c r="D12" s="240"/>
      <c r="E12" s="240"/>
      <c r="F12" s="240"/>
      <c r="G12" s="240"/>
      <c r="H12" s="240"/>
      <c r="I12" s="240"/>
      <c r="J12" s="240"/>
      <c r="K12" s="240"/>
      <c r="L12" s="240"/>
      <c r="M12" s="240"/>
      <c r="N12" s="240"/>
      <c r="O12" s="240"/>
      <c r="P12" s="240"/>
      <c r="Q12" s="240"/>
      <c r="R12" s="240"/>
      <c r="S12" s="240"/>
    </row>
    <row r="13" spans="1:19" s="3" customFormat="1" ht="15.75" customHeight="1" x14ac:dyDescent="0.2">
      <c r="A13" s="246"/>
      <c r="B13" s="246"/>
      <c r="C13" s="246"/>
      <c r="D13" s="246"/>
      <c r="E13" s="246"/>
      <c r="F13" s="246"/>
      <c r="G13" s="246"/>
      <c r="H13" s="246"/>
      <c r="I13" s="246"/>
      <c r="J13" s="246"/>
      <c r="K13" s="246"/>
      <c r="L13" s="246"/>
      <c r="M13" s="246"/>
      <c r="N13" s="246"/>
      <c r="O13" s="246"/>
      <c r="P13" s="246"/>
      <c r="Q13" s="246"/>
      <c r="R13" s="246"/>
      <c r="S13" s="246"/>
    </row>
    <row r="14" spans="1:19" s="15" customFormat="1" ht="15.75" x14ac:dyDescent="0.2">
      <c r="A14" s="245"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4" s="245"/>
      <c r="C14" s="245"/>
      <c r="D14" s="245"/>
      <c r="E14" s="245"/>
      <c r="F14" s="245"/>
      <c r="G14" s="245"/>
      <c r="H14" s="245"/>
      <c r="I14" s="245"/>
      <c r="J14" s="245"/>
      <c r="K14" s="245"/>
      <c r="L14" s="245"/>
      <c r="M14" s="245"/>
      <c r="N14" s="245"/>
      <c r="O14" s="245"/>
      <c r="P14" s="245"/>
      <c r="Q14" s="245"/>
      <c r="R14" s="245"/>
      <c r="S14" s="245"/>
    </row>
    <row r="15" spans="1:19" s="15" customFormat="1" ht="15" customHeight="1" x14ac:dyDescent="0.2">
      <c r="A15" s="240" t="s">
        <v>7</v>
      </c>
      <c r="B15" s="240"/>
      <c r="C15" s="240"/>
      <c r="D15" s="240"/>
      <c r="E15" s="240"/>
      <c r="F15" s="240"/>
      <c r="G15" s="240"/>
      <c r="H15" s="240"/>
      <c r="I15" s="240"/>
      <c r="J15" s="240"/>
      <c r="K15" s="240"/>
      <c r="L15" s="240"/>
      <c r="M15" s="240"/>
      <c r="N15" s="240"/>
      <c r="O15" s="240"/>
      <c r="P15" s="240"/>
      <c r="Q15" s="240"/>
      <c r="R15" s="240"/>
      <c r="S15" s="240"/>
    </row>
    <row r="16" spans="1:19" s="15" customFormat="1" ht="15" customHeight="1" x14ac:dyDescent="0.2">
      <c r="A16" s="246"/>
      <c r="B16" s="246"/>
      <c r="C16" s="246"/>
      <c r="D16" s="246"/>
      <c r="E16" s="246"/>
      <c r="F16" s="246"/>
      <c r="G16" s="246"/>
      <c r="H16" s="246"/>
      <c r="I16" s="246"/>
      <c r="J16" s="246"/>
      <c r="K16" s="246"/>
      <c r="L16" s="246"/>
      <c r="M16" s="246"/>
      <c r="N16" s="246"/>
      <c r="O16" s="246"/>
      <c r="P16" s="246"/>
      <c r="Q16" s="246"/>
      <c r="R16" s="246"/>
      <c r="S16" s="246"/>
    </row>
    <row r="17" spans="1:19" s="15" customFormat="1" ht="45.75" customHeight="1" x14ac:dyDescent="0.2">
      <c r="A17" s="241" t="s">
        <v>62</v>
      </c>
      <c r="B17" s="241"/>
      <c r="C17" s="241"/>
      <c r="D17" s="241"/>
      <c r="E17" s="241"/>
      <c r="F17" s="241"/>
      <c r="G17" s="241"/>
      <c r="H17" s="241"/>
      <c r="I17" s="241"/>
      <c r="J17" s="241"/>
      <c r="K17" s="241"/>
      <c r="L17" s="241"/>
      <c r="M17" s="241"/>
      <c r="N17" s="241"/>
      <c r="O17" s="241"/>
      <c r="P17" s="241"/>
      <c r="Q17" s="241"/>
      <c r="R17" s="241"/>
      <c r="S17" s="241"/>
    </row>
    <row r="18" spans="1:19" s="15" customFormat="1" ht="15" customHeight="1" x14ac:dyDescent="0.2">
      <c r="A18" s="249"/>
      <c r="B18" s="249"/>
      <c r="C18" s="249"/>
      <c r="D18" s="249"/>
      <c r="E18" s="249"/>
      <c r="F18" s="249"/>
      <c r="G18" s="249"/>
      <c r="H18" s="249"/>
      <c r="I18" s="249"/>
      <c r="J18" s="249"/>
      <c r="K18" s="249"/>
      <c r="L18" s="249"/>
      <c r="M18" s="249"/>
      <c r="N18" s="249"/>
      <c r="O18" s="249"/>
      <c r="P18" s="249"/>
      <c r="Q18" s="249"/>
      <c r="R18" s="249"/>
      <c r="S18" s="249"/>
    </row>
    <row r="19" spans="1:19" s="15" customFormat="1" ht="54" customHeight="1" x14ac:dyDescent="0.2">
      <c r="A19" s="247" t="s">
        <v>9</v>
      </c>
      <c r="B19" s="247" t="s">
        <v>63</v>
      </c>
      <c r="C19" s="250" t="s">
        <v>64</v>
      </c>
      <c r="D19" s="247" t="s">
        <v>65</v>
      </c>
      <c r="E19" s="247" t="s">
        <v>66</v>
      </c>
      <c r="F19" s="247" t="s">
        <v>67</v>
      </c>
      <c r="G19" s="247" t="s">
        <v>68</v>
      </c>
      <c r="H19" s="247" t="s">
        <v>69</v>
      </c>
      <c r="I19" s="247" t="s">
        <v>70</v>
      </c>
      <c r="J19" s="247" t="s">
        <v>71</v>
      </c>
      <c r="K19" s="247" t="s">
        <v>72</v>
      </c>
      <c r="L19" s="247" t="s">
        <v>73</v>
      </c>
      <c r="M19" s="247" t="s">
        <v>74</v>
      </c>
      <c r="N19" s="247" t="s">
        <v>75</v>
      </c>
      <c r="O19" s="247" t="s">
        <v>76</v>
      </c>
      <c r="P19" s="247" t="s">
        <v>77</v>
      </c>
      <c r="Q19" s="247" t="s">
        <v>78</v>
      </c>
      <c r="R19" s="247"/>
      <c r="S19" s="248" t="s">
        <v>79</v>
      </c>
    </row>
    <row r="20" spans="1:19" s="15" customFormat="1" ht="180.75" customHeight="1" x14ac:dyDescent="0.2">
      <c r="A20" s="247"/>
      <c r="B20" s="247"/>
      <c r="C20" s="251"/>
      <c r="D20" s="247"/>
      <c r="E20" s="247"/>
      <c r="F20" s="247"/>
      <c r="G20" s="247"/>
      <c r="H20" s="247"/>
      <c r="I20" s="247"/>
      <c r="J20" s="247"/>
      <c r="K20" s="247"/>
      <c r="L20" s="247"/>
      <c r="M20" s="247"/>
      <c r="N20" s="247"/>
      <c r="O20" s="247"/>
      <c r="P20" s="247"/>
      <c r="Q20" s="29" t="s">
        <v>80</v>
      </c>
      <c r="R20" s="30" t="s">
        <v>81</v>
      </c>
      <c r="S20" s="248"/>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118.5" customHeight="1" x14ac:dyDescent="0.2">
      <c r="A22" s="29">
        <v>1</v>
      </c>
      <c r="B22" s="19" t="s">
        <v>548</v>
      </c>
      <c r="C22" s="19" t="s">
        <v>82</v>
      </c>
      <c r="D22" s="19" t="s">
        <v>537</v>
      </c>
      <c r="E22" s="19" t="s">
        <v>536</v>
      </c>
      <c r="F22" s="19" t="s">
        <v>549</v>
      </c>
      <c r="G22" s="19" t="s">
        <v>550</v>
      </c>
      <c r="H22" s="19">
        <v>400</v>
      </c>
      <c r="I22" s="19"/>
      <c r="J22" s="19">
        <v>400</v>
      </c>
      <c r="K22" s="19">
        <v>6</v>
      </c>
      <c r="L22" s="19" t="s">
        <v>551</v>
      </c>
      <c r="M22" s="19" t="s">
        <v>84</v>
      </c>
      <c r="N22" s="19" t="s">
        <v>84</v>
      </c>
      <c r="O22" s="19" t="s">
        <v>82</v>
      </c>
      <c r="P22" s="19" t="s">
        <v>82</v>
      </c>
      <c r="Q22" s="19" t="str">
        <f>A14</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R22" s="19" t="s">
        <v>82</v>
      </c>
      <c r="S22" s="185">
        <v>8339069.4299999997</v>
      </c>
    </row>
    <row r="23" spans="1:19" ht="20.25" customHeight="1" x14ac:dyDescent="0.25">
      <c r="A23" s="32"/>
      <c r="B23" s="29" t="s">
        <v>83</v>
      </c>
      <c r="C23" s="29" t="s">
        <v>84</v>
      </c>
      <c r="D23" s="29" t="s">
        <v>84</v>
      </c>
      <c r="E23" s="32" t="s">
        <v>84</v>
      </c>
      <c r="F23" s="32" t="s">
        <v>84</v>
      </c>
      <c r="G23" s="32" t="s">
        <v>84</v>
      </c>
      <c r="H23" s="32" t="s">
        <v>82</v>
      </c>
      <c r="I23" s="32" t="s">
        <v>82</v>
      </c>
      <c r="J23" s="32" t="s">
        <v>82</v>
      </c>
      <c r="K23" s="32" t="s">
        <v>84</v>
      </c>
      <c r="L23" s="32" t="s">
        <v>84</v>
      </c>
      <c r="M23" s="32" t="s">
        <v>82</v>
      </c>
      <c r="N23" s="32" t="s">
        <v>82</v>
      </c>
      <c r="O23" s="32" t="s">
        <v>82</v>
      </c>
      <c r="P23" s="32" t="s">
        <v>82</v>
      </c>
      <c r="Q23" s="32" t="s">
        <v>84</v>
      </c>
      <c r="R23" s="33" t="s">
        <v>84</v>
      </c>
      <c r="S23" s="32"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view="pageBreakPreview" topLeftCell="A10" zoomScale="60" zoomScaleNormal="55" workbookViewId="0">
      <selection activeCell="A20" sqref="A20:T20"/>
    </sheetView>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43" t="str">
        <f>'1. паспорт местоположение'!$A$5</f>
        <v>Год раскрытия информации: 2025 год</v>
      </c>
      <c r="B6" s="243"/>
      <c r="C6" s="243"/>
      <c r="D6" s="243"/>
      <c r="E6" s="243"/>
      <c r="F6" s="243"/>
      <c r="G6" s="243"/>
      <c r="H6" s="243"/>
      <c r="I6" s="243"/>
      <c r="J6" s="243"/>
      <c r="K6" s="243"/>
      <c r="L6" s="243"/>
      <c r="M6" s="243"/>
      <c r="N6" s="243"/>
      <c r="O6" s="243"/>
      <c r="P6" s="243"/>
      <c r="Q6" s="243"/>
      <c r="R6" s="243"/>
      <c r="S6" s="243"/>
      <c r="T6" s="243"/>
    </row>
    <row r="7" spans="1:20" s="3" customFormat="1" x14ac:dyDescent="0.2">
      <c r="A7" s="6"/>
    </row>
    <row r="8" spans="1:20" s="3" customFormat="1" ht="18.75" x14ac:dyDescent="0.2">
      <c r="A8" s="244" t="s">
        <v>3</v>
      </c>
      <c r="B8" s="244"/>
      <c r="C8" s="244"/>
      <c r="D8" s="244"/>
      <c r="E8" s="244"/>
      <c r="F8" s="244"/>
      <c r="G8" s="244"/>
      <c r="H8" s="244"/>
      <c r="I8" s="244"/>
      <c r="J8" s="244"/>
      <c r="K8" s="244"/>
      <c r="L8" s="244"/>
      <c r="M8" s="244"/>
      <c r="N8" s="244"/>
      <c r="O8" s="244"/>
      <c r="P8" s="244"/>
      <c r="Q8" s="244"/>
      <c r="R8" s="244"/>
      <c r="S8" s="244"/>
      <c r="T8" s="244"/>
    </row>
    <row r="9" spans="1:20" s="3" customFormat="1" ht="18.75" x14ac:dyDescent="0.2">
      <c r="A9" s="244"/>
      <c r="B9" s="244"/>
      <c r="C9" s="244"/>
      <c r="D9" s="244"/>
      <c r="E9" s="244"/>
      <c r="F9" s="244"/>
      <c r="G9" s="244"/>
      <c r="H9" s="244"/>
      <c r="I9" s="244"/>
      <c r="J9" s="244"/>
      <c r="K9" s="244"/>
      <c r="L9" s="244"/>
      <c r="M9" s="244"/>
      <c r="N9" s="244"/>
      <c r="O9" s="244"/>
      <c r="P9" s="244"/>
      <c r="Q9" s="244"/>
      <c r="R9" s="244"/>
      <c r="S9" s="244"/>
      <c r="T9" s="244"/>
    </row>
    <row r="10" spans="1:20" s="3" customFormat="1" ht="18.75" customHeight="1" x14ac:dyDescent="0.2">
      <c r="A10" s="245" t="s">
        <v>4</v>
      </c>
      <c r="B10" s="245"/>
      <c r="C10" s="245"/>
      <c r="D10" s="245"/>
      <c r="E10" s="245"/>
      <c r="F10" s="245"/>
      <c r="G10" s="245"/>
      <c r="H10" s="245"/>
      <c r="I10" s="245"/>
      <c r="J10" s="245"/>
      <c r="K10" s="245"/>
      <c r="L10" s="245"/>
      <c r="M10" s="245"/>
      <c r="N10" s="245"/>
      <c r="O10" s="245"/>
      <c r="P10" s="245"/>
      <c r="Q10" s="245"/>
      <c r="R10" s="245"/>
      <c r="S10" s="245"/>
      <c r="T10" s="245"/>
    </row>
    <row r="11" spans="1:20" s="3" customFormat="1" ht="18.75" customHeight="1" x14ac:dyDescent="0.2">
      <c r="A11" s="240" t="s">
        <v>5</v>
      </c>
      <c r="B11" s="240"/>
      <c r="C11" s="240"/>
      <c r="D11" s="240"/>
      <c r="E11" s="240"/>
      <c r="F11" s="240"/>
      <c r="G11" s="240"/>
      <c r="H11" s="240"/>
      <c r="I11" s="240"/>
      <c r="J11" s="240"/>
      <c r="K11" s="240"/>
      <c r="L11" s="240"/>
      <c r="M11" s="240"/>
      <c r="N11" s="240"/>
      <c r="O11" s="240"/>
      <c r="P11" s="240"/>
      <c r="Q11" s="240"/>
      <c r="R11" s="240"/>
      <c r="S11" s="240"/>
      <c r="T11" s="240"/>
    </row>
    <row r="12" spans="1:20" s="3" customFormat="1" ht="18.75" x14ac:dyDescent="0.2">
      <c r="A12" s="244"/>
      <c r="B12" s="244"/>
      <c r="C12" s="244"/>
      <c r="D12" s="244"/>
      <c r="E12" s="244"/>
      <c r="F12" s="244"/>
      <c r="G12" s="244"/>
      <c r="H12" s="244"/>
      <c r="I12" s="244"/>
      <c r="J12" s="244"/>
      <c r="K12" s="244"/>
      <c r="L12" s="244"/>
      <c r="M12" s="244"/>
      <c r="N12" s="244"/>
      <c r="O12" s="244"/>
      <c r="P12" s="244"/>
      <c r="Q12" s="244"/>
      <c r="R12" s="244"/>
      <c r="S12" s="244"/>
      <c r="T12" s="244"/>
    </row>
    <row r="13" spans="1:20" s="3" customFormat="1" ht="18.75" customHeight="1" x14ac:dyDescent="0.2">
      <c r="A13" s="245" t="str">
        <f>'1. паспорт местоположение'!$A$12</f>
        <v>O_СГЭС_16</v>
      </c>
      <c r="B13" s="245"/>
      <c r="C13" s="245"/>
      <c r="D13" s="245"/>
      <c r="E13" s="245"/>
      <c r="F13" s="245"/>
      <c r="G13" s="245"/>
      <c r="H13" s="245"/>
      <c r="I13" s="245"/>
      <c r="J13" s="245"/>
      <c r="K13" s="245"/>
      <c r="L13" s="245"/>
      <c r="M13" s="245"/>
      <c r="N13" s="245"/>
      <c r="O13" s="245"/>
      <c r="P13" s="245"/>
      <c r="Q13" s="245"/>
      <c r="R13" s="245"/>
      <c r="S13" s="245"/>
      <c r="T13" s="245"/>
    </row>
    <row r="14" spans="1:20" s="3" customFormat="1" ht="18.75" customHeight="1" x14ac:dyDescent="0.2">
      <c r="A14" s="240" t="s">
        <v>6</v>
      </c>
      <c r="B14" s="240"/>
      <c r="C14" s="240"/>
      <c r="D14" s="240"/>
      <c r="E14" s="240"/>
      <c r="F14" s="240"/>
      <c r="G14" s="240"/>
      <c r="H14" s="240"/>
      <c r="I14" s="240"/>
      <c r="J14" s="240"/>
      <c r="K14" s="240"/>
      <c r="L14" s="240"/>
      <c r="M14" s="240"/>
      <c r="N14" s="240"/>
      <c r="O14" s="240"/>
      <c r="P14" s="240"/>
      <c r="Q14" s="240"/>
      <c r="R14" s="240"/>
      <c r="S14" s="240"/>
      <c r="T14" s="240"/>
    </row>
    <row r="15" spans="1:20" s="3" customFormat="1" ht="15.75" customHeight="1" x14ac:dyDescent="0.2">
      <c r="A15" s="246"/>
      <c r="B15" s="246"/>
      <c r="C15" s="246"/>
      <c r="D15" s="246"/>
      <c r="E15" s="246"/>
      <c r="F15" s="246"/>
      <c r="G15" s="246"/>
      <c r="H15" s="246"/>
      <c r="I15" s="246"/>
      <c r="J15" s="246"/>
      <c r="K15" s="246"/>
      <c r="L15" s="246"/>
      <c r="M15" s="246"/>
      <c r="N15" s="246"/>
      <c r="O15" s="246"/>
      <c r="P15" s="246"/>
      <c r="Q15" s="246"/>
      <c r="R15" s="246"/>
      <c r="S15" s="246"/>
      <c r="T15" s="246"/>
    </row>
    <row r="16" spans="1:20" s="15" customFormat="1" ht="45" customHeight="1" x14ac:dyDescent="0.2">
      <c r="A16" s="239"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6" s="239"/>
      <c r="C16" s="239"/>
      <c r="D16" s="239"/>
      <c r="E16" s="239"/>
      <c r="F16" s="239"/>
      <c r="G16" s="239"/>
      <c r="H16" s="239"/>
      <c r="I16" s="239"/>
      <c r="J16" s="239"/>
      <c r="K16" s="239"/>
      <c r="L16" s="239"/>
      <c r="M16" s="239"/>
      <c r="N16" s="239"/>
      <c r="O16" s="239"/>
      <c r="P16" s="239"/>
      <c r="Q16" s="239"/>
      <c r="R16" s="239"/>
      <c r="S16" s="239"/>
      <c r="T16" s="239"/>
    </row>
    <row r="17" spans="1:20" s="15" customFormat="1" ht="15" customHeight="1" x14ac:dyDescent="0.2">
      <c r="A17" s="240" t="s">
        <v>7</v>
      </c>
      <c r="B17" s="240"/>
      <c r="C17" s="240"/>
      <c r="D17" s="240"/>
      <c r="E17" s="240"/>
      <c r="F17" s="240"/>
      <c r="G17" s="240"/>
      <c r="H17" s="240"/>
      <c r="I17" s="240"/>
      <c r="J17" s="240"/>
      <c r="K17" s="240"/>
      <c r="L17" s="240"/>
      <c r="M17" s="240"/>
      <c r="N17" s="240"/>
      <c r="O17" s="240"/>
      <c r="P17" s="240"/>
      <c r="Q17" s="240"/>
      <c r="R17" s="240"/>
      <c r="S17" s="240"/>
      <c r="T17" s="240"/>
    </row>
    <row r="18" spans="1:20" s="15"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246"/>
    </row>
    <row r="19" spans="1:20" s="15" customFormat="1" ht="15" customHeight="1" x14ac:dyDescent="0.2">
      <c r="A19" s="242" t="s">
        <v>85</v>
      </c>
      <c r="B19" s="242"/>
      <c r="C19" s="242"/>
      <c r="D19" s="242"/>
      <c r="E19" s="242"/>
      <c r="F19" s="242"/>
      <c r="G19" s="242"/>
      <c r="H19" s="242"/>
      <c r="I19" s="242"/>
      <c r="J19" s="242"/>
      <c r="K19" s="242"/>
      <c r="L19" s="242"/>
      <c r="M19" s="242"/>
      <c r="N19" s="242"/>
      <c r="O19" s="242"/>
      <c r="P19" s="242"/>
      <c r="Q19" s="242"/>
      <c r="R19" s="242"/>
      <c r="S19" s="242"/>
      <c r="T19" s="242"/>
    </row>
    <row r="20" spans="1:20" s="35" customFormat="1" ht="21" customHeight="1" x14ac:dyDescent="0.25">
      <c r="A20" s="253"/>
      <c r="B20" s="253"/>
      <c r="C20" s="253"/>
      <c r="D20" s="253"/>
      <c r="E20" s="253"/>
      <c r="F20" s="253"/>
      <c r="G20" s="253"/>
      <c r="H20" s="253"/>
      <c r="I20" s="253"/>
      <c r="J20" s="253"/>
      <c r="K20" s="253"/>
      <c r="L20" s="253"/>
      <c r="M20" s="253"/>
      <c r="N20" s="253"/>
      <c r="O20" s="253"/>
      <c r="P20" s="253"/>
      <c r="Q20" s="253"/>
      <c r="R20" s="253"/>
      <c r="S20" s="253"/>
      <c r="T20" s="253"/>
    </row>
    <row r="21" spans="1:20" ht="46.5" customHeight="1" x14ac:dyDescent="0.25">
      <c r="A21" s="254" t="s">
        <v>9</v>
      </c>
      <c r="B21" s="255" t="s">
        <v>86</v>
      </c>
      <c r="C21" s="255"/>
      <c r="D21" s="255" t="s">
        <v>87</v>
      </c>
      <c r="E21" s="255" t="s">
        <v>88</v>
      </c>
      <c r="F21" s="255"/>
      <c r="G21" s="255" t="s">
        <v>89</v>
      </c>
      <c r="H21" s="255"/>
      <c r="I21" s="255" t="s">
        <v>90</v>
      </c>
      <c r="J21" s="255"/>
      <c r="K21" s="255" t="s">
        <v>91</v>
      </c>
      <c r="L21" s="255" t="s">
        <v>92</v>
      </c>
      <c r="M21" s="255"/>
      <c r="N21" s="255" t="s">
        <v>93</v>
      </c>
      <c r="O21" s="255"/>
      <c r="P21" s="255" t="s">
        <v>94</v>
      </c>
      <c r="Q21" s="255" t="s">
        <v>95</v>
      </c>
      <c r="R21" s="255"/>
      <c r="S21" s="255" t="s">
        <v>96</v>
      </c>
      <c r="T21" s="255"/>
    </row>
    <row r="22" spans="1:20" ht="204.75" customHeight="1" x14ac:dyDescent="0.25">
      <c r="A22" s="254"/>
      <c r="B22" s="255"/>
      <c r="C22" s="255"/>
      <c r="D22" s="255"/>
      <c r="E22" s="255"/>
      <c r="F22" s="255"/>
      <c r="G22" s="255"/>
      <c r="H22" s="255"/>
      <c r="I22" s="255"/>
      <c r="J22" s="255"/>
      <c r="K22" s="255"/>
      <c r="L22" s="255"/>
      <c r="M22" s="255"/>
      <c r="N22" s="255"/>
      <c r="O22" s="255"/>
      <c r="P22" s="255"/>
      <c r="Q22" s="36" t="s">
        <v>97</v>
      </c>
      <c r="R22" s="36" t="s">
        <v>98</v>
      </c>
      <c r="S22" s="36" t="s">
        <v>99</v>
      </c>
      <c r="T22" s="36" t="s">
        <v>100</v>
      </c>
    </row>
    <row r="23" spans="1:20" ht="51.75" customHeight="1" x14ac:dyDescent="0.25">
      <c r="A23" s="254"/>
      <c r="B23" s="36" t="s">
        <v>101</v>
      </c>
      <c r="C23" s="36" t="s">
        <v>102</v>
      </c>
      <c r="D23" s="255"/>
      <c r="E23" s="36" t="s">
        <v>101</v>
      </c>
      <c r="F23" s="36" t="s">
        <v>102</v>
      </c>
      <c r="G23" s="36" t="s">
        <v>101</v>
      </c>
      <c r="H23" s="36" t="s">
        <v>102</v>
      </c>
      <c r="I23" s="36" t="s">
        <v>101</v>
      </c>
      <c r="J23" s="36" t="s">
        <v>102</v>
      </c>
      <c r="K23" s="36" t="s">
        <v>101</v>
      </c>
      <c r="L23" s="36" t="s">
        <v>101</v>
      </c>
      <c r="M23" s="36" t="s">
        <v>102</v>
      </c>
      <c r="N23" s="36" t="s">
        <v>101</v>
      </c>
      <c r="O23" s="36" t="s">
        <v>102</v>
      </c>
      <c r="P23" s="36" t="s">
        <v>101</v>
      </c>
      <c r="Q23" s="36" t="s">
        <v>101</v>
      </c>
      <c r="R23" s="36" t="s">
        <v>101</v>
      </c>
      <c r="S23" s="36" t="s">
        <v>101</v>
      </c>
      <c r="T23" s="36" t="s">
        <v>101</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row>
    <row r="26" spans="1:20" s="38" customFormat="1" x14ac:dyDescent="0.25">
      <c r="B26" s="34" t="s">
        <v>104</v>
      </c>
      <c r="C26" s="34"/>
      <c r="D26" s="34"/>
      <c r="E26" s="34"/>
      <c r="F26" s="34"/>
      <c r="G26" s="34"/>
      <c r="H26" s="34"/>
      <c r="I26" s="34"/>
      <c r="J26" s="34"/>
      <c r="K26" s="34"/>
      <c r="L26" s="34"/>
      <c r="M26" s="34"/>
      <c r="N26" s="34"/>
      <c r="O26" s="34"/>
      <c r="P26" s="34"/>
      <c r="Q26" s="34"/>
      <c r="R26" s="34"/>
    </row>
    <row r="27" spans="1:20" x14ac:dyDescent="0.25">
      <c r="B27" s="252" t="s">
        <v>105</v>
      </c>
      <c r="C27" s="252"/>
      <c r="D27" s="252"/>
      <c r="E27" s="252"/>
      <c r="F27" s="252"/>
      <c r="G27" s="252"/>
      <c r="H27" s="252"/>
      <c r="I27" s="252"/>
      <c r="J27" s="252"/>
      <c r="K27" s="252"/>
      <c r="L27" s="252"/>
      <c r="M27" s="252"/>
      <c r="N27" s="252"/>
      <c r="O27" s="252"/>
      <c r="P27" s="252"/>
      <c r="Q27" s="252"/>
      <c r="R27" s="252"/>
    </row>
    <row r="29" spans="1:20" x14ac:dyDescent="0.25">
      <c r="B29" s="39" t="s">
        <v>106</v>
      </c>
      <c r="C29" s="39"/>
      <c r="D29" s="39"/>
      <c r="E29" s="39"/>
      <c r="H29" s="39"/>
      <c r="I29" s="39"/>
      <c r="J29" s="39"/>
      <c r="K29" s="39"/>
      <c r="L29" s="39"/>
      <c r="M29" s="39"/>
      <c r="N29" s="39"/>
      <c r="O29" s="39"/>
      <c r="P29" s="39"/>
      <c r="Q29" s="39"/>
      <c r="R29" s="39"/>
      <c r="S29" s="40"/>
      <c r="T29" s="40"/>
    </row>
    <row r="30" spans="1:20" x14ac:dyDescent="0.25">
      <c r="B30" s="39" t="s">
        <v>107</v>
      </c>
      <c r="C30" s="39"/>
      <c r="D30" s="39"/>
      <c r="E30" s="39"/>
      <c r="H30" s="39"/>
      <c r="I30" s="39"/>
      <c r="J30" s="39"/>
      <c r="K30" s="39"/>
      <c r="L30" s="39"/>
      <c r="M30" s="39"/>
      <c r="N30" s="39"/>
      <c r="O30" s="39"/>
      <c r="P30" s="39"/>
      <c r="Q30" s="39"/>
      <c r="R30" s="39"/>
    </row>
    <row r="31" spans="1:20" x14ac:dyDescent="0.25">
      <c r="B31" s="39" t="s">
        <v>108</v>
      </c>
      <c r="C31" s="39"/>
      <c r="D31" s="39"/>
      <c r="E31" s="39"/>
      <c r="H31" s="39"/>
      <c r="I31" s="39"/>
      <c r="J31" s="39"/>
      <c r="K31" s="39"/>
      <c r="L31" s="39"/>
      <c r="M31" s="39"/>
      <c r="N31" s="39"/>
      <c r="O31" s="39"/>
      <c r="P31" s="39"/>
      <c r="Q31" s="39"/>
      <c r="R31" s="39"/>
    </row>
    <row r="32" spans="1:20" x14ac:dyDescent="0.25">
      <c r="B32" s="39" t="s">
        <v>109</v>
      </c>
      <c r="C32" s="39"/>
      <c r="D32" s="39"/>
      <c r="E32" s="39"/>
      <c r="H32" s="39"/>
      <c r="I32" s="39"/>
      <c r="J32" s="39"/>
      <c r="K32" s="39"/>
      <c r="L32" s="39"/>
      <c r="M32" s="39"/>
      <c r="N32" s="39"/>
      <c r="O32" s="39"/>
      <c r="P32" s="39"/>
      <c r="Q32" s="39"/>
      <c r="R32" s="39"/>
      <c r="S32" s="39"/>
      <c r="T32" s="39"/>
    </row>
    <row r="33" spans="2:20" x14ac:dyDescent="0.25">
      <c r="B33" s="39" t="s">
        <v>110</v>
      </c>
      <c r="C33" s="39"/>
      <c r="D33" s="39"/>
      <c r="E33" s="39"/>
      <c r="H33" s="39"/>
      <c r="I33" s="39"/>
      <c r="J33" s="39"/>
      <c r="K33" s="39"/>
      <c r="L33" s="39"/>
      <c r="M33" s="39"/>
      <c r="N33" s="39"/>
      <c r="O33" s="39"/>
      <c r="P33" s="39"/>
      <c r="Q33" s="39"/>
      <c r="R33" s="39"/>
      <c r="S33" s="39"/>
      <c r="T33" s="39"/>
    </row>
    <row r="34" spans="2:20" x14ac:dyDescent="0.25">
      <c r="B34" s="39" t="s">
        <v>111</v>
      </c>
      <c r="C34" s="39"/>
      <c r="D34" s="39"/>
      <c r="E34" s="39"/>
      <c r="H34" s="39"/>
      <c r="I34" s="39"/>
      <c r="J34" s="39"/>
      <c r="K34" s="39"/>
      <c r="L34" s="39"/>
      <c r="M34" s="39"/>
      <c r="N34" s="39"/>
      <c r="O34" s="39"/>
      <c r="P34" s="39"/>
      <c r="Q34" s="39"/>
      <c r="R34" s="39"/>
      <c r="S34" s="39"/>
      <c r="T34" s="39"/>
    </row>
    <row r="35" spans="2:20" x14ac:dyDescent="0.25">
      <c r="B35" s="39" t="s">
        <v>112</v>
      </c>
      <c r="C35" s="39"/>
      <c r="D35" s="39"/>
      <c r="E35" s="39"/>
      <c r="H35" s="39"/>
      <c r="I35" s="39"/>
      <c r="J35" s="39"/>
      <c r="K35" s="39"/>
      <c r="L35" s="39"/>
      <c r="M35" s="39"/>
      <c r="N35" s="39"/>
      <c r="O35" s="39"/>
      <c r="P35" s="39"/>
      <c r="Q35" s="39"/>
      <c r="R35" s="39"/>
      <c r="S35" s="39"/>
      <c r="T35" s="39"/>
    </row>
    <row r="36" spans="2:20" x14ac:dyDescent="0.25">
      <c r="B36" s="39" t="s">
        <v>113</v>
      </c>
      <c r="C36" s="39"/>
      <c r="D36" s="39"/>
      <c r="E36" s="39"/>
      <c r="H36" s="39"/>
      <c r="I36" s="39"/>
      <c r="J36" s="39"/>
      <c r="K36" s="39"/>
      <c r="L36" s="39"/>
      <c r="M36" s="39"/>
      <c r="N36" s="39"/>
      <c r="O36" s="39"/>
      <c r="P36" s="39"/>
      <c r="Q36" s="39"/>
      <c r="R36" s="39"/>
      <c r="S36" s="39"/>
      <c r="T36" s="39"/>
    </row>
    <row r="37" spans="2:20" x14ac:dyDescent="0.25">
      <c r="B37" s="39" t="s">
        <v>114</v>
      </c>
      <c r="C37" s="39"/>
      <c r="D37" s="39"/>
      <c r="E37" s="39"/>
      <c r="H37" s="39"/>
      <c r="I37" s="39"/>
      <c r="J37" s="39"/>
      <c r="K37" s="39"/>
      <c r="L37" s="39"/>
      <c r="M37" s="39"/>
      <c r="N37" s="39"/>
      <c r="O37" s="39"/>
      <c r="P37" s="39"/>
      <c r="Q37" s="39"/>
      <c r="R37" s="39"/>
      <c r="S37" s="39"/>
      <c r="T37" s="39"/>
    </row>
    <row r="38" spans="2:20" x14ac:dyDescent="0.25">
      <c r="B38" s="39" t="s">
        <v>115</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view="pageBreakPreview" topLeftCell="A4" zoomScale="60" zoomScaleNormal="60" workbookViewId="0">
      <selection activeCell="A25" sqref="A25:XFD25"/>
    </sheetView>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43" t="str">
        <f>'1. паспорт местоположение'!$A$5:$C$5</f>
        <v>Год раскрытия информации: 2025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44" t="s">
        <v>3</v>
      </c>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45" t="s">
        <v>4</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row>
    <row r="10" spans="1:27" s="3" customFormat="1" ht="18.75" customHeight="1" x14ac:dyDescent="0.2">
      <c r="A10" s="240" t="s">
        <v>5</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45" t="str">
        <f>'1. паспорт местоположение'!$A$12</f>
        <v>O_СГЭС_16</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row>
    <row r="13" spans="1:27" s="3" customFormat="1" ht="18.75" customHeight="1" x14ac:dyDescent="0.2">
      <c r="A13" s="240" t="s">
        <v>6</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45"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row>
    <row r="16" spans="1:27" s="15" customFormat="1" ht="15" customHeight="1" x14ac:dyDescent="0.2">
      <c r="A16" s="240" t="s">
        <v>7</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42"/>
      <c r="F18" s="242"/>
      <c r="G18" s="242"/>
      <c r="H18" s="242"/>
      <c r="I18" s="242"/>
      <c r="J18" s="242"/>
      <c r="K18" s="242"/>
      <c r="L18" s="242"/>
      <c r="M18" s="242"/>
      <c r="N18" s="242"/>
      <c r="O18" s="242"/>
      <c r="P18" s="242"/>
      <c r="Q18" s="242"/>
      <c r="R18" s="242"/>
      <c r="S18" s="242"/>
      <c r="T18" s="242"/>
      <c r="U18" s="242"/>
      <c r="V18" s="242"/>
      <c r="W18" s="242"/>
      <c r="X18" s="242"/>
      <c r="Y18" s="242"/>
    </row>
    <row r="19" spans="1:27" ht="25.5" customHeight="1" x14ac:dyDescent="0.25">
      <c r="A19" s="242" t="s">
        <v>116</v>
      </c>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row>
    <row r="20" spans="1:27" s="35" customFormat="1" ht="21" customHeight="1" x14ac:dyDescent="0.25"/>
    <row r="21" spans="1:27" ht="15.75" customHeight="1" x14ac:dyDescent="0.25">
      <c r="A21" s="256" t="s">
        <v>9</v>
      </c>
      <c r="B21" s="259" t="s">
        <v>117</v>
      </c>
      <c r="C21" s="260"/>
      <c r="D21" s="259" t="s">
        <v>118</v>
      </c>
      <c r="E21" s="260"/>
      <c r="F21" s="263" t="s">
        <v>72</v>
      </c>
      <c r="G21" s="264"/>
      <c r="H21" s="264"/>
      <c r="I21" s="265"/>
      <c r="J21" s="256" t="s">
        <v>119</v>
      </c>
      <c r="K21" s="259" t="s">
        <v>120</v>
      </c>
      <c r="L21" s="260"/>
      <c r="M21" s="259" t="s">
        <v>121</v>
      </c>
      <c r="N21" s="260"/>
      <c r="O21" s="259" t="s">
        <v>122</v>
      </c>
      <c r="P21" s="260"/>
      <c r="Q21" s="259" t="s">
        <v>123</v>
      </c>
      <c r="R21" s="260"/>
      <c r="S21" s="256" t="s">
        <v>124</v>
      </c>
      <c r="T21" s="256" t="s">
        <v>125</v>
      </c>
      <c r="U21" s="256" t="s">
        <v>126</v>
      </c>
      <c r="V21" s="259" t="s">
        <v>127</v>
      </c>
      <c r="W21" s="260"/>
      <c r="X21" s="263" t="s">
        <v>95</v>
      </c>
      <c r="Y21" s="264"/>
      <c r="Z21" s="263" t="s">
        <v>96</v>
      </c>
      <c r="AA21" s="264"/>
    </row>
    <row r="22" spans="1:27" ht="216" customHeight="1" x14ac:dyDescent="0.25">
      <c r="A22" s="257"/>
      <c r="B22" s="261"/>
      <c r="C22" s="262"/>
      <c r="D22" s="261"/>
      <c r="E22" s="262"/>
      <c r="F22" s="263" t="s">
        <v>128</v>
      </c>
      <c r="G22" s="265"/>
      <c r="H22" s="263" t="s">
        <v>129</v>
      </c>
      <c r="I22" s="265"/>
      <c r="J22" s="258"/>
      <c r="K22" s="261"/>
      <c r="L22" s="262"/>
      <c r="M22" s="261"/>
      <c r="N22" s="262"/>
      <c r="O22" s="261"/>
      <c r="P22" s="262"/>
      <c r="Q22" s="261"/>
      <c r="R22" s="262"/>
      <c r="S22" s="258"/>
      <c r="T22" s="258"/>
      <c r="U22" s="258"/>
      <c r="V22" s="261"/>
      <c r="W22" s="262"/>
      <c r="X22" s="36" t="s">
        <v>97</v>
      </c>
      <c r="Y22" s="36" t="s">
        <v>98</v>
      </c>
      <c r="Z22" s="36" t="s">
        <v>99</v>
      </c>
      <c r="AA22" s="36" t="s">
        <v>100</v>
      </c>
    </row>
    <row r="23" spans="1:27" ht="60" customHeight="1" x14ac:dyDescent="0.25">
      <c r="A23" s="258"/>
      <c r="B23" s="42" t="s">
        <v>101</v>
      </c>
      <c r="C23" s="42" t="s">
        <v>102</v>
      </c>
      <c r="D23" s="42" t="s">
        <v>101</v>
      </c>
      <c r="E23" s="42" t="s">
        <v>102</v>
      </c>
      <c r="F23" s="42" t="s">
        <v>101</v>
      </c>
      <c r="G23" s="42" t="s">
        <v>102</v>
      </c>
      <c r="H23" s="42" t="s">
        <v>101</v>
      </c>
      <c r="I23" s="42" t="s">
        <v>102</v>
      </c>
      <c r="J23" s="42" t="s">
        <v>101</v>
      </c>
      <c r="K23" s="42" t="s">
        <v>101</v>
      </c>
      <c r="L23" s="42" t="s">
        <v>102</v>
      </c>
      <c r="M23" s="42" t="s">
        <v>101</v>
      </c>
      <c r="N23" s="42" t="s">
        <v>102</v>
      </c>
      <c r="O23" s="42" t="s">
        <v>101</v>
      </c>
      <c r="P23" s="42" t="s">
        <v>102</v>
      </c>
      <c r="Q23" s="42" t="s">
        <v>101</v>
      </c>
      <c r="R23" s="42" t="s">
        <v>102</v>
      </c>
      <c r="S23" s="42" t="s">
        <v>101</v>
      </c>
      <c r="T23" s="42" t="s">
        <v>101</v>
      </c>
      <c r="U23" s="42" t="s">
        <v>101</v>
      </c>
      <c r="V23" s="42" t="s">
        <v>101</v>
      </c>
      <c r="W23" s="42" t="s">
        <v>102</v>
      </c>
      <c r="X23" s="42" t="s">
        <v>101</v>
      </c>
      <c r="Y23" s="42" t="s">
        <v>101</v>
      </c>
      <c r="Z23" s="36" t="s">
        <v>101</v>
      </c>
      <c r="AA23" s="36" t="s">
        <v>101</v>
      </c>
    </row>
    <row r="24" spans="1:27"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c r="U24" s="43">
        <v>21</v>
      </c>
      <c r="V24" s="43">
        <v>22</v>
      </c>
      <c r="W24" s="43">
        <v>23</v>
      </c>
      <c r="X24" s="43">
        <v>24</v>
      </c>
      <c r="Y24" s="43">
        <v>25</v>
      </c>
      <c r="Z24" s="43">
        <v>26</v>
      </c>
      <c r="AA24" s="43">
        <v>27</v>
      </c>
    </row>
    <row r="25" spans="1:27" s="35" customFormat="1" ht="31.5" x14ac:dyDescent="0.25">
      <c r="A25" s="213"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c r="U25" s="19" t="s">
        <v>103</v>
      </c>
      <c r="V25" s="19" t="s">
        <v>103</v>
      </c>
      <c r="W25" s="19" t="s">
        <v>103</v>
      </c>
      <c r="X25" s="19" t="s">
        <v>103</v>
      </c>
      <c r="Y25" s="19" t="s">
        <v>103</v>
      </c>
      <c r="Z25" s="19" t="s">
        <v>103</v>
      </c>
      <c r="AA25" s="19" t="s">
        <v>103</v>
      </c>
    </row>
    <row r="26" spans="1:27" x14ac:dyDescent="0.25">
      <c r="X26" s="44"/>
      <c r="Y26" s="45"/>
    </row>
    <row r="27" spans="1:27" s="38" customFormat="1" ht="12.75" x14ac:dyDescent="0.2">
      <c r="A27" s="46"/>
      <c r="B27" s="46"/>
      <c r="C27" s="46"/>
      <c r="E27" s="46"/>
    </row>
    <row r="28" spans="1:27" s="38" customFormat="1" ht="12.75" x14ac:dyDescent="0.2">
      <c r="A28" s="46"/>
      <c r="B28" s="46"/>
      <c r="C28" s="46"/>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4" zoomScale="85" zoomScaleSheetLayoutView="85" workbookViewId="0">
      <selection activeCell="C25" sqref="C25"/>
    </sheetView>
  </sheetViews>
  <sheetFormatPr defaultColWidth="9.140625" defaultRowHeight="15" x14ac:dyDescent="0.25"/>
  <cols>
    <col min="1" max="1" width="6.140625" style="53" customWidth="1"/>
    <col min="2" max="2" width="53.5703125" style="53" customWidth="1"/>
    <col min="3" max="3" width="98.28515625" style="53" customWidth="1"/>
    <col min="4" max="16384" width="9.140625" style="53"/>
  </cols>
  <sheetData>
    <row r="1" spans="1:3" s="2" customFormat="1" ht="18.75" x14ac:dyDescent="0.2">
      <c r="A1" s="47"/>
      <c r="B1" s="47"/>
      <c r="C1" s="4" t="str">
        <f>'1. паспорт местоположение'!$C$1</f>
        <v>Приложение  № _____</v>
      </c>
    </row>
    <row r="2" spans="1:3" s="2" customFormat="1" ht="18.75" x14ac:dyDescent="0.3">
      <c r="A2" s="47"/>
      <c r="B2" s="47"/>
      <c r="C2" s="5" t="str">
        <f>'1. паспорт местоположение'!$C$2</f>
        <v>к приказу Минэнерго России</v>
      </c>
    </row>
    <row r="3" spans="1:3" s="2" customFormat="1" ht="18.75" x14ac:dyDescent="0.3">
      <c r="A3" s="47"/>
      <c r="B3" s="47"/>
      <c r="C3" s="5" t="str">
        <f>'1. паспорт местоположение'!$C$3</f>
        <v>от «__» _____ 201_ г. №___</v>
      </c>
    </row>
    <row r="4" spans="1:3" s="2" customFormat="1" ht="15.75" x14ac:dyDescent="0.2">
      <c r="A4" s="47"/>
      <c r="B4" s="47"/>
      <c r="C4" s="47"/>
    </row>
    <row r="5" spans="1:3" s="2" customFormat="1" ht="15.75" x14ac:dyDescent="0.2">
      <c r="A5" s="243" t="str">
        <f>'1. паспорт местоположение'!$A$5:$C$5</f>
        <v>Год раскрытия информации: 2025 год</v>
      </c>
      <c r="B5" s="268"/>
      <c r="C5" s="268"/>
    </row>
    <row r="6" spans="1:3" s="2" customFormat="1" ht="15.75" x14ac:dyDescent="0.2">
      <c r="A6" s="47"/>
      <c r="B6" s="47"/>
      <c r="C6" s="47"/>
    </row>
    <row r="7" spans="1:3" s="2" customFormat="1" ht="18.75" x14ac:dyDescent="0.2">
      <c r="A7" s="270" t="s">
        <v>130</v>
      </c>
      <c r="B7" s="268"/>
      <c r="C7" s="268"/>
    </row>
    <row r="8" spans="1:3" s="2" customFormat="1" ht="15.75" x14ac:dyDescent="0.2">
      <c r="A8" s="47"/>
      <c r="B8" s="47"/>
      <c r="C8" s="47"/>
    </row>
    <row r="9" spans="1:3" s="2" customFormat="1" ht="18.75" x14ac:dyDescent="0.2">
      <c r="A9" s="271" t="s">
        <v>4</v>
      </c>
      <c r="B9" s="268"/>
      <c r="C9" s="268"/>
    </row>
    <row r="10" spans="1:3" s="2" customFormat="1" ht="15.75" x14ac:dyDescent="0.2">
      <c r="A10" s="268" t="s">
        <v>131</v>
      </c>
      <c r="B10" s="268"/>
      <c r="C10" s="268"/>
    </row>
    <row r="11" spans="1:3" s="2" customFormat="1" ht="15.75" x14ac:dyDescent="0.2">
      <c r="A11" s="47"/>
      <c r="B11" s="47"/>
      <c r="C11" s="47"/>
    </row>
    <row r="12" spans="1:3" s="2" customFormat="1" ht="18.75" x14ac:dyDescent="0.2">
      <c r="A12" s="271" t="str">
        <f>'1. паспорт местоположение'!$A$12</f>
        <v>O_СГЭС_16</v>
      </c>
      <c r="B12" s="268"/>
      <c r="C12" s="268"/>
    </row>
    <row r="13" spans="1:3" s="2" customFormat="1" ht="15.75" x14ac:dyDescent="0.2">
      <c r="A13" s="268" t="s">
        <v>132</v>
      </c>
      <c r="B13" s="268"/>
      <c r="C13" s="268"/>
    </row>
    <row r="14" spans="1:3" s="2" customFormat="1" ht="15.75" x14ac:dyDescent="0.2">
      <c r="A14" s="47"/>
      <c r="B14" s="47"/>
      <c r="C14" s="47"/>
    </row>
    <row r="15" spans="1:3" s="48" customFormat="1" ht="75" customHeight="1" x14ac:dyDescent="0.2">
      <c r="A15" s="266"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67"/>
      <c r="C15" s="267"/>
    </row>
    <row r="16" spans="1:3" s="48" customFormat="1" ht="15.75" x14ac:dyDescent="0.2">
      <c r="A16" s="268" t="s">
        <v>133</v>
      </c>
      <c r="B16" s="268"/>
      <c r="C16" s="268"/>
    </row>
    <row r="17" spans="1:3" s="48" customFormat="1" ht="15.75" x14ac:dyDescent="0.2">
      <c r="A17" s="47"/>
      <c r="B17" s="47"/>
      <c r="C17" s="47"/>
    </row>
    <row r="18" spans="1:3" s="48" customFormat="1" ht="15.75" x14ac:dyDescent="0.2">
      <c r="A18" s="269" t="s">
        <v>134</v>
      </c>
      <c r="B18" s="268"/>
      <c r="C18" s="268"/>
    </row>
    <row r="19" spans="1:3" s="48" customFormat="1" ht="15.75" x14ac:dyDescent="0.2">
      <c r="A19" s="47"/>
      <c r="B19" s="47"/>
      <c r="C19" s="47"/>
    </row>
    <row r="20" spans="1:3" s="48" customFormat="1" ht="39.75" customHeight="1" x14ac:dyDescent="0.2">
      <c r="A20" s="49" t="s">
        <v>9</v>
      </c>
      <c r="B20" s="50" t="s">
        <v>10</v>
      </c>
      <c r="C20" s="27" t="s">
        <v>11</v>
      </c>
    </row>
    <row r="21" spans="1:3" s="48" customFormat="1" ht="16.5" customHeight="1" x14ac:dyDescent="0.2">
      <c r="A21" s="27">
        <v>1</v>
      </c>
      <c r="B21" s="50">
        <v>2</v>
      </c>
      <c r="C21" s="27">
        <v>3</v>
      </c>
    </row>
    <row r="22" spans="1:3" s="48" customFormat="1" ht="33.75" customHeight="1" x14ac:dyDescent="0.2">
      <c r="A22" s="51" t="s">
        <v>12</v>
      </c>
      <c r="B22" s="52" t="s">
        <v>135</v>
      </c>
      <c r="C22" s="27" t="s">
        <v>532</v>
      </c>
    </row>
    <row r="23" spans="1:3" ht="65.25" customHeight="1" x14ac:dyDescent="0.25">
      <c r="A23" s="51" t="s">
        <v>14</v>
      </c>
      <c r="B23" s="52" t="s">
        <v>136</v>
      </c>
      <c r="C23" s="27" t="s">
        <v>576</v>
      </c>
    </row>
    <row r="24" spans="1:3" ht="63" customHeight="1" x14ac:dyDescent="0.25">
      <c r="A24" s="51" t="s">
        <v>16</v>
      </c>
      <c r="B24" s="52" t="s">
        <v>137</v>
      </c>
      <c r="C24" s="187" t="s">
        <v>577</v>
      </c>
    </row>
    <row r="25" spans="1:3" ht="63" customHeight="1" x14ac:dyDescent="0.25">
      <c r="A25" s="51" t="s">
        <v>18</v>
      </c>
      <c r="B25" s="52" t="s">
        <v>138</v>
      </c>
      <c r="C25" s="27" t="s">
        <v>188</v>
      </c>
    </row>
    <row r="26" spans="1:3" ht="42.75" customHeight="1" x14ac:dyDescent="0.25">
      <c r="A26" s="51" t="s">
        <v>20</v>
      </c>
      <c r="B26" s="52" t="s">
        <v>139</v>
      </c>
      <c r="C26" s="27" t="s">
        <v>533</v>
      </c>
    </row>
    <row r="27" spans="1:3" ht="42.75" customHeight="1" x14ac:dyDescent="0.25">
      <c r="A27" s="51" t="s">
        <v>22</v>
      </c>
      <c r="B27" s="52" t="s">
        <v>140</v>
      </c>
      <c r="C27" s="187" t="s">
        <v>534</v>
      </c>
    </row>
    <row r="28" spans="1:3" ht="42.75" customHeight="1" x14ac:dyDescent="0.25">
      <c r="A28" s="51" t="s">
        <v>24</v>
      </c>
      <c r="B28" s="52" t="s">
        <v>141</v>
      </c>
      <c r="C28" s="27">
        <v>2024</v>
      </c>
    </row>
    <row r="29" spans="1:3" ht="42.75" customHeight="1" x14ac:dyDescent="0.25">
      <c r="A29" s="51" t="s">
        <v>26</v>
      </c>
      <c r="B29" s="49" t="s">
        <v>142</v>
      </c>
      <c r="C29" s="27">
        <v>2025</v>
      </c>
    </row>
    <row r="30" spans="1:3" ht="42.75" customHeight="1" x14ac:dyDescent="0.25">
      <c r="A30" s="51" t="s">
        <v>28</v>
      </c>
      <c r="B30" s="49" t="s">
        <v>143</v>
      </c>
      <c r="C30" s="27" t="s">
        <v>538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view="pageBreakPreview" topLeftCell="G10" zoomScale="80" zoomScaleNormal="55" zoomScaleSheetLayoutView="80" workbookViewId="0">
      <selection activeCell="A26" sqref="A26:XFD26"/>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43" t="str">
        <f>'1. паспорт местоположение'!$A$5:$C$5</f>
        <v>Год раскрытия информации: 2025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row>
    <row r="6" spans="1:28" ht="18.75" x14ac:dyDescent="0.25">
      <c r="A6" s="244" t="s">
        <v>3</v>
      </c>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10"/>
      <c r="AB6" s="10"/>
    </row>
    <row r="7" spans="1:28" ht="18.75" x14ac:dyDescent="0.25">
      <c r="A7" s="244"/>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10"/>
      <c r="AB7" s="10"/>
    </row>
    <row r="8" spans="1:28" ht="15.75" x14ac:dyDescent="0.25">
      <c r="A8" s="245" t="s">
        <v>4</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11"/>
      <c r="AB8" s="11"/>
    </row>
    <row r="9" spans="1:28" ht="15.75" x14ac:dyDescent="0.25">
      <c r="A9" s="240" t="s">
        <v>5</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13"/>
      <c r="AB9" s="13"/>
    </row>
    <row r="10" spans="1:28" ht="18.75" x14ac:dyDescent="0.25">
      <c r="A10" s="244"/>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10"/>
      <c r="AB10" s="10"/>
    </row>
    <row r="11" spans="1:28" ht="15.75" x14ac:dyDescent="0.25">
      <c r="A11" s="245" t="str">
        <f>'1. паспорт местоположение'!$A$12</f>
        <v>O_СГЭС_16</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11"/>
      <c r="AB11" s="11"/>
    </row>
    <row r="12" spans="1:28" ht="15.75" x14ac:dyDescent="0.25">
      <c r="A12" s="240" t="s">
        <v>6</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13"/>
      <c r="AB12" s="13"/>
    </row>
    <row r="13" spans="1:28" ht="18.75" x14ac:dyDescent="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54"/>
      <c r="AB13" s="54"/>
    </row>
    <row r="14" spans="1:28" ht="33.75" customHeight="1" x14ac:dyDescent="0.25">
      <c r="A14" s="245"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11"/>
      <c r="AB14" s="11"/>
    </row>
    <row r="15" spans="1:28" ht="15.75" x14ac:dyDescent="0.25">
      <c r="A15" s="240" t="s">
        <v>7</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13"/>
      <c r="AB15" s="13"/>
    </row>
    <row r="16" spans="1:28"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55"/>
      <c r="AB16" s="55"/>
    </row>
    <row r="17" spans="1:2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55"/>
      <c r="AB17" s="55"/>
    </row>
    <row r="18" spans="1:28"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55"/>
      <c r="AB18" s="55"/>
    </row>
    <row r="19" spans="1:2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55"/>
      <c r="AB19" s="55"/>
    </row>
    <row r="20" spans="1:28"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55"/>
      <c r="AB20" s="55"/>
    </row>
    <row r="21" spans="1:28" x14ac:dyDescent="0.25">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55"/>
      <c r="AB21" s="55"/>
    </row>
    <row r="22" spans="1:28" x14ac:dyDescent="0.25">
      <c r="A22" s="277" t="s">
        <v>144</v>
      </c>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56"/>
      <c r="AB22" s="56"/>
    </row>
    <row r="23" spans="1:28" ht="32.25" customHeight="1" x14ac:dyDescent="0.25">
      <c r="A23" s="273" t="s">
        <v>145</v>
      </c>
      <c r="B23" s="274"/>
      <c r="C23" s="274"/>
      <c r="D23" s="274"/>
      <c r="E23" s="274"/>
      <c r="F23" s="274"/>
      <c r="G23" s="274"/>
      <c r="H23" s="274"/>
      <c r="I23" s="274"/>
      <c r="J23" s="274"/>
      <c r="K23" s="274"/>
      <c r="L23" s="275"/>
      <c r="M23" s="276" t="s">
        <v>146</v>
      </c>
      <c r="N23" s="276"/>
      <c r="O23" s="276"/>
      <c r="P23" s="276"/>
      <c r="Q23" s="276"/>
      <c r="R23" s="276"/>
      <c r="S23" s="276"/>
      <c r="T23" s="276"/>
      <c r="U23" s="276"/>
      <c r="V23" s="276"/>
      <c r="W23" s="276"/>
      <c r="X23" s="276"/>
      <c r="Y23" s="276"/>
      <c r="Z23" s="276"/>
    </row>
    <row r="24" spans="1:28" ht="151.5" customHeight="1" x14ac:dyDescent="0.25">
      <c r="A24" s="32" t="s">
        <v>147</v>
      </c>
      <c r="B24" s="57" t="s">
        <v>148</v>
      </c>
      <c r="C24" s="32" t="s">
        <v>149</v>
      </c>
      <c r="D24" s="32" t="s">
        <v>150</v>
      </c>
      <c r="E24" s="32" t="s">
        <v>151</v>
      </c>
      <c r="F24" s="32" t="s">
        <v>152</v>
      </c>
      <c r="G24" s="32" t="s">
        <v>153</v>
      </c>
      <c r="H24" s="32" t="s">
        <v>154</v>
      </c>
      <c r="I24" s="32" t="s">
        <v>155</v>
      </c>
      <c r="J24" s="32" t="s">
        <v>156</v>
      </c>
      <c r="K24" s="57" t="s">
        <v>157</v>
      </c>
      <c r="L24" s="57" t="s">
        <v>158</v>
      </c>
      <c r="M24" s="58" t="s">
        <v>159</v>
      </c>
      <c r="N24" s="57" t="s">
        <v>160</v>
      </c>
      <c r="O24" s="32" t="s">
        <v>161</v>
      </c>
      <c r="P24" s="32" t="s">
        <v>162</v>
      </c>
      <c r="Q24" s="32" t="s">
        <v>163</v>
      </c>
      <c r="R24" s="32" t="s">
        <v>154</v>
      </c>
      <c r="S24" s="32" t="s">
        <v>164</v>
      </c>
      <c r="T24" s="32" t="s">
        <v>165</v>
      </c>
      <c r="U24" s="32" t="s">
        <v>166</v>
      </c>
      <c r="V24" s="32" t="s">
        <v>163</v>
      </c>
      <c r="W24" s="59" t="s">
        <v>167</v>
      </c>
      <c r="X24" s="59" t="s">
        <v>168</v>
      </c>
      <c r="Y24" s="59" t="s">
        <v>169</v>
      </c>
      <c r="Z24" s="60" t="s">
        <v>170</v>
      </c>
    </row>
    <row r="25" spans="1:28" ht="16.5" customHeight="1" x14ac:dyDescent="0.25">
      <c r="A25" s="32">
        <v>1</v>
      </c>
      <c r="B25" s="57">
        <v>2</v>
      </c>
      <c r="C25" s="32">
        <v>3</v>
      </c>
      <c r="D25" s="57">
        <v>4</v>
      </c>
      <c r="E25" s="32">
        <v>5</v>
      </c>
      <c r="F25" s="57">
        <v>6</v>
      </c>
      <c r="G25" s="32">
        <v>7</v>
      </c>
      <c r="H25" s="57">
        <v>8</v>
      </c>
      <c r="I25" s="32">
        <v>9</v>
      </c>
      <c r="J25" s="57">
        <v>10</v>
      </c>
      <c r="K25" s="32">
        <v>11</v>
      </c>
      <c r="L25" s="57">
        <v>12</v>
      </c>
      <c r="M25" s="32">
        <v>13</v>
      </c>
      <c r="N25" s="57">
        <v>14</v>
      </c>
      <c r="O25" s="32">
        <v>15</v>
      </c>
      <c r="P25" s="57">
        <v>16</v>
      </c>
      <c r="Q25" s="32">
        <v>17</v>
      </c>
      <c r="R25" s="57">
        <v>18</v>
      </c>
      <c r="S25" s="32">
        <v>19</v>
      </c>
      <c r="T25" s="57">
        <v>20</v>
      </c>
      <c r="U25" s="32">
        <v>21</v>
      </c>
      <c r="V25" s="57">
        <v>22</v>
      </c>
      <c r="W25" s="32">
        <v>23</v>
      </c>
      <c r="X25" s="57">
        <v>24</v>
      </c>
      <c r="Y25" s="32">
        <v>25</v>
      </c>
      <c r="Z25" s="57">
        <v>26</v>
      </c>
    </row>
    <row r="26" spans="1:28" ht="45" x14ac:dyDescent="0.25">
      <c r="A26" s="214" t="s">
        <v>103</v>
      </c>
      <c r="B26" s="214" t="s">
        <v>103</v>
      </c>
      <c r="C26" s="214" t="s">
        <v>103</v>
      </c>
      <c r="D26" s="214" t="s">
        <v>103</v>
      </c>
      <c r="E26" s="214" t="s">
        <v>103</v>
      </c>
      <c r="F26" s="214" t="s">
        <v>103</v>
      </c>
      <c r="G26" s="214" t="s">
        <v>103</v>
      </c>
      <c r="H26" s="214" t="s">
        <v>103</v>
      </c>
      <c r="I26" s="214" t="s">
        <v>103</v>
      </c>
      <c r="J26" s="214" t="s">
        <v>103</v>
      </c>
      <c r="K26" s="214" t="s">
        <v>103</v>
      </c>
      <c r="L26" s="214" t="s">
        <v>103</v>
      </c>
      <c r="M26" s="214" t="s">
        <v>103</v>
      </c>
      <c r="N26" s="214" t="s">
        <v>103</v>
      </c>
      <c r="O26" s="214" t="s">
        <v>103</v>
      </c>
      <c r="P26" s="214" t="s">
        <v>103</v>
      </c>
      <c r="Q26" s="214" t="s">
        <v>103</v>
      </c>
      <c r="R26" s="214" t="s">
        <v>103</v>
      </c>
      <c r="S26" s="214" t="s">
        <v>103</v>
      </c>
      <c r="T26" s="214" t="s">
        <v>103</v>
      </c>
      <c r="U26" s="214" t="s">
        <v>103</v>
      </c>
      <c r="V26" s="214" t="s">
        <v>103</v>
      </c>
      <c r="W26" s="214" t="s">
        <v>103</v>
      </c>
      <c r="X26" s="214" t="s">
        <v>103</v>
      </c>
      <c r="Y26" s="214" t="s">
        <v>103</v>
      </c>
      <c r="Z26" s="214" t="s">
        <v>103</v>
      </c>
    </row>
    <row r="28" spans="1:28" x14ac:dyDescent="0.25">
      <c r="A28" s="61"/>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view="pageBreakPreview" zoomScale="60" zoomScaleNormal="55" workbookViewId="0"/>
  </sheetViews>
  <sheetFormatPr defaultColWidth="9.140625" defaultRowHeight="15" x14ac:dyDescent="0.25"/>
  <cols>
    <col min="1" max="1" width="12.7109375" customWidth="1"/>
    <col min="2" max="2" width="25.5703125" customWidth="1"/>
    <col min="3" max="3" width="71.28515625" customWidth="1"/>
    <col min="4" max="4" width="16.140625" customWidth="1"/>
    <col min="5" max="5" width="14.140625" customWidth="1"/>
    <col min="6" max="6" width="12.7109375" customWidth="1"/>
    <col min="7" max="7" width="13" customWidth="1"/>
    <col min="8" max="8" width="12.285156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43" t="str">
        <f>'1. паспорт местоположение'!$A$5:$C$5</f>
        <v>Год раскрытия информации: 2025 год</v>
      </c>
      <c r="B5" s="243"/>
      <c r="C5" s="243"/>
      <c r="D5" s="243"/>
      <c r="E5" s="243"/>
      <c r="F5" s="243"/>
      <c r="G5" s="243"/>
      <c r="H5" s="243"/>
      <c r="I5" s="243"/>
      <c r="J5" s="243"/>
      <c r="K5" s="243"/>
      <c r="L5" s="243"/>
      <c r="M5" s="243"/>
      <c r="N5" s="243"/>
      <c r="O5" s="243"/>
      <c r="P5" s="62"/>
      <c r="Q5" s="62"/>
      <c r="R5" s="62"/>
      <c r="S5" s="62"/>
      <c r="T5" s="62"/>
      <c r="U5" s="62"/>
      <c r="V5" s="62"/>
      <c r="W5" s="62"/>
      <c r="X5" s="62"/>
      <c r="Y5" s="62"/>
      <c r="Z5" s="62"/>
      <c r="AA5" s="62"/>
      <c r="AB5" s="62"/>
    </row>
    <row r="6" spans="1:28" s="3" customFormat="1" ht="18.75" x14ac:dyDescent="0.3">
      <c r="A6" s="6"/>
      <c r="B6" s="6"/>
      <c r="L6" s="5"/>
    </row>
    <row r="7" spans="1:28" s="3" customFormat="1" ht="18.75" x14ac:dyDescent="0.2">
      <c r="A7" s="244" t="s">
        <v>3</v>
      </c>
      <c r="B7" s="244"/>
      <c r="C7" s="244"/>
      <c r="D7" s="244"/>
      <c r="E7" s="244"/>
      <c r="F7" s="244"/>
      <c r="G7" s="244"/>
      <c r="H7" s="244"/>
      <c r="I7" s="244"/>
      <c r="J7" s="244"/>
      <c r="K7" s="244"/>
      <c r="L7" s="244"/>
      <c r="M7" s="244"/>
      <c r="N7" s="244"/>
      <c r="O7" s="244"/>
      <c r="P7" s="10"/>
      <c r="Q7" s="10"/>
      <c r="R7" s="10"/>
      <c r="S7" s="10"/>
      <c r="T7" s="10"/>
      <c r="U7" s="10"/>
      <c r="V7" s="10"/>
      <c r="W7" s="10"/>
      <c r="X7" s="10"/>
      <c r="Y7" s="10"/>
      <c r="Z7" s="10"/>
    </row>
    <row r="8" spans="1:28" s="3" customFormat="1" ht="18.75" x14ac:dyDescent="0.2">
      <c r="A8" s="244"/>
      <c r="B8" s="244"/>
      <c r="C8" s="244"/>
      <c r="D8" s="244"/>
      <c r="E8" s="244"/>
      <c r="F8" s="244"/>
      <c r="G8" s="244"/>
      <c r="H8" s="244"/>
      <c r="I8" s="244"/>
      <c r="J8" s="244"/>
      <c r="K8" s="244"/>
      <c r="L8" s="244"/>
      <c r="M8" s="244"/>
      <c r="N8" s="244"/>
      <c r="O8" s="244"/>
      <c r="P8" s="10"/>
      <c r="Q8" s="10"/>
      <c r="R8" s="10"/>
      <c r="S8" s="10"/>
      <c r="T8" s="10"/>
      <c r="U8" s="10"/>
      <c r="V8" s="10"/>
      <c r="W8" s="10"/>
      <c r="X8" s="10"/>
      <c r="Y8" s="10"/>
      <c r="Z8" s="10"/>
    </row>
    <row r="9" spans="1:28" s="3" customFormat="1" ht="18.75" x14ac:dyDescent="0.2">
      <c r="A9" s="245" t="s">
        <v>4</v>
      </c>
      <c r="B9" s="245"/>
      <c r="C9" s="245"/>
      <c r="D9" s="245"/>
      <c r="E9" s="245"/>
      <c r="F9" s="245"/>
      <c r="G9" s="245"/>
      <c r="H9" s="245"/>
      <c r="I9" s="245"/>
      <c r="J9" s="245"/>
      <c r="K9" s="245"/>
      <c r="L9" s="245"/>
      <c r="M9" s="245"/>
      <c r="N9" s="245"/>
      <c r="O9" s="245"/>
      <c r="P9" s="10"/>
      <c r="Q9" s="10"/>
      <c r="R9" s="10"/>
      <c r="S9" s="10"/>
      <c r="T9" s="10"/>
      <c r="U9" s="10"/>
      <c r="V9" s="10"/>
      <c r="W9" s="10"/>
      <c r="X9" s="10"/>
      <c r="Y9" s="10"/>
      <c r="Z9" s="10"/>
    </row>
    <row r="10" spans="1:28" s="3" customFormat="1" ht="18.75" x14ac:dyDescent="0.2">
      <c r="A10" s="240" t="s">
        <v>5</v>
      </c>
      <c r="B10" s="240"/>
      <c r="C10" s="240"/>
      <c r="D10" s="240"/>
      <c r="E10" s="240"/>
      <c r="F10" s="240"/>
      <c r="G10" s="240"/>
      <c r="H10" s="240"/>
      <c r="I10" s="240"/>
      <c r="J10" s="240"/>
      <c r="K10" s="240"/>
      <c r="L10" s="240"/>
      <c r="M10" s="240"/>
      <c r="N10" s="240"/>
      <c r="O10" s="240"/>
      <c r="P10" s="10"/>
      <c r="Q10" s="10"/>
      <c r="R10" s="10"/>
      <c r="S10" s="10"/>
      <c r="T10" s="10"/>
      <c r="U10" s="10"/>
      <c r="V10" s="10"/>
      <c r="W10" s="10"/>
      <c r="X10" s="10"/>
      <c r="Y10" s="10"/>
      <c r="Z10" s="10"/>
    </row>
    <row r="11" spans="1:28" s="3" customFormat="1" ht="18.75" x14ac:dyDescent="0.2">
      <c r="A11" s="244"/>
      <c r="B11" s="244"/>
      <c r="C11" s="244"/>
      <c r="D11" s="244"/>
      <c r="E11" s="244"/>
      <c r="F11" s="244"/>
      <c r="G11" s="244"/>
      <c r="H11" s="244"/>
      <c r="I11" s="244"/>
      <c r="J11" s="244"/>
      <c r="K11" s="244"/>
      <c r="L11" s="244"/>
      <c r="M11" s="244"/>
      <c r="N11" s="244"/>
      <c r="O11" s="244"/>
      <c r="P11" s="10"/>
      <c r="Q11" s="10"/>
      <c r="R11" s="10"/>
      <c r="S11" s="10"/>
      <c r="T11" s="10"/>
      <c r="U11" s="10"/>
      <c r="V11" s="10"/>
      <c r="W11" s="10"/>
      <c r="X11" s="10"/>
      <c r="Y11" s="10"/>
      <c r="Z11" s="10"/>
    </row>
    <row r="12" spans="1:28" s="3" customFormat="1" ht="18.75" x14ac:dyDescent="0.2">
      <c r="A12" s="245" t="str">
        <f>'1. паспорт местоположение'!$A$12</f>
        <v>O_СГЭС_16</v>
      </c>
      <c r="B12" s="245"/>
      <c r="C12" s="245"/>
      <c r="D12" s="245"/>
      <c r="E12" s="245"/>
      <c r="F12" s="245"/>
      <c r="G12" s="245"/>
      <c r="H12" s="245"/>
      <c r="I12" s="245"/>
      <c r="J12" s="245"/>
      <c r="K12" s="245"/>
      <c r="L12" s="245"/>
      <c r="M12" s="245"/>
      <c r="N12" s="245"/>
      <c r="O12" s="245"/>
      <c r="P12" s="10"/>
      <c r="Q12" s="10"/>
      <c r="R12" s="10"/>
      <c r="S12" s="10"/>
      <c r="T12" s="10"/>
      <c r="U12" s="10"/>
      <c r="V12" s="10"/>
      <c r="W12" s="10"/>
      <c r="X12" s="10"/>
      <c r="Y12" s="10"/>
      <c r="Z12" s="10"/>
    </row>
    <row r="13" spans="1:28" s="3" customFormat="1" ht="18.75" x14ac:dyDescent="0.2">
      <c r="A13" s="240" t="s">
        <v>6</v>
      </c>
      <c r="B13" s="240"/>
      <c r="C13" s="240"/>
      <c r="D13" s="240"/>
      <c r="E13" s="240"/>
      <c r="F13" s="240"/>
      <c r="G13" s="240"/>
      <c r="H13" s="240"/>
      <c r="I13" s="240"/>
      <c r="J13" s="240"/>
      <c r="K13" s="240"/>
      <c r="L13" s="240"/>
      <c r="M13" s="240"/>
      <c r="N13" s="240"/>
      <c r="O13" s="240"/>
      <c r="P13" s="10"/>
      <c r="Q13" s="10"/>
      <c r="R13" s="10"/>
      <c r="S13" s="10"/>
      <c r="T13" s="10"/>
      <c r="U13" s="10"/>
      <c r="V13" s="10"/>
      <c r="W13" s="10"/>
      <c r="X13" s="10"/>
      <c r="Y13" s="10"/>
      <c r="Z13" s="10"/>
    </row>
    <row r="14" spans="1:28" s="3" customFormat="1" ht="15.75" customHeight="1" x14ac:dyDescent="0.2">
      <c r="A14" s="246"/>
      <c r="B14" s="246"/>
      <c r="C14" s="246"/>
      <c r="D14" s="246"/>
      <c r="E14" s="246"/>
      <c r="F14" s="246"/>
      <c r="G14" s="246"/>
      <c r="H14" s="246"/>
      <c r="I14" s="246"/>
      <c r="J14" s="246"/>
      <c r="K14" s="246"/>
      <c r="L14" s="246"/>
      <c r="M14" s="246"/>
      <c r="N14" s="246"/>
      <c r="O14" s="246"/>
      <c r="P14" s="14"/>
      <c r="Q14" s="14"/>
      <c r="R14" s="14"/>
      <c r="S14" s="14"/>
      <c r="T14" s="14"/>
      <c r="U14" s="14"/>
      <c r="V14" s="14"/>
      <c r="W14" s="14"/>
      <c r="X14" s="14"/>
      <c r="Y14" s="14"/>
      <c r="Z14" s="14"/>
    </row>
    <row r="15" spans="1:28" s="15" customFormat="1" ht="45.75" customHeight="1" x14ac:dyDescent="0.2">
      <c r="A15" s="239"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39"/>
      <c r="C15" s="239"/>
      <c r="D15" s="239"/>
      <c r="E15" s="239"/>
      <c r="F15" s="239"/>
      <c r="G15" s="239"/>
      <c r="H15" s="239"/>
      <c r="I15" s="239"/>
      <c r="J15" s="239"/>
      <c r="K15" s="239"/>
      <c r="L15" s="239"/>
      <c r="M15" s="239"/>
      <c r="N15" s="239"/>
      <c r="O15" s="239"/>
      <c r="P15" s="11"/>
      <c r="Q15" s="11"/>
      <c r="R15" s="11"/>
      <c r="S15" s="11"/>
      <c r="T15" s="11"/>
      <c r="U15" s="11"/>
      <c r="V15" s="11"/>
      <c r="W15" s="11"/>
      <c r="X15" s="11"/>
      <c r="Y15" s="11"/>
      <c r="Z15" s="11"/>
    </row>
    <row r="16" spans="1:28" s="15" customFormat="1" ht="15" customHeight="1" x14ac:dyDescent="0.2">
      <c r="A16" s="240" t="s">
        <v>7</v>
      </c>
      <c r="B16" s="240"/>
      <c r="C16" s="240"/>
      <c r="D16" s="240"/>
      <c r="E16" s="240"/>
      <c r="F16" s="240"/>
      <c r="G16" s="240"/>
      <c r="H16" s="240"/>
      <c r="I16" s="240"/>
      <c r="J16" s="240"/>
      <c r="K16" s="240"/>
      <c r="L16" s="240"/>
      <c r="M16" s="240"/>
      <c r="N16" s="240"/>
      <c r="O16" s="240"/>
      <c r="P16" s="13"/>
      <c r="Q16" s="13"/>
      <c r="R16" s="13"/>
      <c r="S16" s="13"/>
      <c r="T16" s="13"/>
      <c r="U16" s="13"/>
      <c r="V16" s="13"/>
      <c r="W16" s="13"/>
      <c r="X16" s="13"/>
      <c r="Y16" s="13"/>
      <c r="Z16" s="13"/>
    </row>
    <row r="17" spans="1:26" s="15" customFormat="1" ht="15" customHeight="1" x14ac:dyDescent="0.2">
      <c r="A17" s="246"/>
      <c r="B17" s="246"/>
      <c r="C17" s="246"/>
      <c r="D17" s="246"/>
      <c r="E17" s="246"/>
      <c r="F17" s="246"/>
      <c r="G17" s="246"/>
      <c r="H17" s="246"/>
      <c r="I17" s="246"/>
      <c r="J17" s="246"/>
      <c r="K17" s="246"/>
      <c r="L17" s="246"/>
      <c r="M17" s="246"/>
      <c r="N17" s="246"/>
      <c r="O17" s="246"/>
      <c r="P17" s="14"/>
      <c r="Q17" s="14"/>
      <c r="R17" s="14"/>
      <c r="S17" s="14"/>
      <c r="T17" s="14"/>
      <c r="U17" s="14"/>
      <c r="V17" s="14"/>
      <c r="W17" s="14"/>
    </row>
    <row r="18" spans="1:26" s="15" customFormat="1" ht="91.5" customHeight="1" x14ac:dyDescent="0.2">
      <c r="A18" s="278" t="s">
        <v>171</v>
      </c>
      <c r="B18" s="278"/>
      <c r="C18" s="278"/>
      <c r="D18" s="278"/>
      <c r="E18" s="278"/>
      <c r="F18" s="278"/>
      <c r="G18" s="278"/>
      <c r="H18" s="278"/>
      <c r="I18" s="278"/>
      <c r="J18" s="278"/>
      <c r="K18" s="278"/>
      <c r="L18" s="278"/>
      <c r="M18" s="278"/>
      <c r="N18" s="278"/>
      <c r="O18" s="278"/>
      <c r="P18" s="16"/>
      <c r="Q18" s="16"/>
      <c r="R18" s="16"/>
      <c r="S18" s="16"/>
      <c r="T18" s="16"/>
      <c r="U18" s="16"/>
      <c r="V18" s="16"/>
      <c r="W18" s="16"/>
      <c r="X18" s="16"/>
      <c r="Y18" s="16"/>
      <c r="Z18" s="16"/>
    </row>
    <row r="19" spans="1:26" s="15" customFormat="1" ht="78" customHeight="1" x14ac:dyDescent="0.2">
      <c r="A19" s="247" t="s">
        <v>9</v>
      </c>
      <c r="B19" s="247" t="s">
        <v>172</v>
      </c>
      <c r="C19" s="247" t="s">
        <v>173</v>
      </c>
      <c r="D19" s="247" t="s">
        <v>174</v>
      </c>
      <c r="E19" s="279" t="s">
        <v>175</v>
      </c>
      <c r="F19" s="280"/>
      <c r="G19" s="280"/>
      <c r="H19" s="280"/>
      <c r="I19" s="281"/>
      <c r="J19" s="247" t="s">
        <v>176</v>
      </c>
      <c r="K19" s="247"/>
      <c r="L19" s="247"/>
      <c r="M19" s="247"/>
      <c r="N19" s="247"/>
      <c r="O19" s="247"/>
      <c r="P19" s="14"/>
      <c r="Q19" s="14"/>
      <c r="R19" s="14"/>
      <c r="S19" s="14"/>
      <c r="T19" s="14"/>
      <c r="U19" s="14"/>
      <c r="V19" s="14"/>
      <c r="W19" s="14"/>
    </row>
    <row r="20" spans="1:26" s="15" customFormat="1" ht="51" customHeight="1" x14ac:dyDescent="0.2">
      <c r="A20" s="247"/>
      <c r="B20" s="247"/>
      <c r="C20" s="247"/>
      <c r="D20" s="247"/>
      <c r="E20" s="29" t="s">
        <v>177</v>
      </c>
      <c r="F20" s="29" t="s">
        <v>178</v>
      </c>
      <c r="G20" s="29" t="s">
        <v>179</v>
      </c>
      <c r="H20" s="29" t="s">
        <v>180</v>
      </c>
      <c r="I20" s="29" t="s">
        <v>181</v>
      </c>
      <c r="J20" s="29" t="s">
        <v>182</v>
      </c>
      <c r="K20" s="29" t="s">
        <v>183</v>
      </c>
      <c r="L20" s="63" t="s">
        <v>184</v>
      </c>
      <c r="M20" s="64" t="s">
        <v>185</v>
      </c>
      <c r="N20" s="64" t="s">
        <v>186</v>
      </c>
      <c r="O20" s="64" t="s">
        <v>187</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5" t="s">
        <v>188</v>
      </c>
      <c r="B22" s="65" t="s">
        <v>188</v>
      </c>
      <c r="C22" s="65" t="s">
        <v>188</v>
      </c>
      <c r="D22" s="65" t="s">
        <v>188</v>
      </c>
      <c r="E22" s="65" t="s">
        <v>188</v>
      </c>
      <c r="F22" s="65" t="s">
        <v>188</v>
      </c>
      <c r="G22" s="65" t="s">
        <v>188</v>
      </c>
      <c r="H22" s="65" t="s">
        <v>188</v>
      </c>
      <c r="I22" s="65" t="s">
        <v>188</v>
      </c>
      <c r="J22" s="65" t="s">
        <v>188</v>
      </c>
      <c r="K22" s="65" t="s">
        <v>188</v>
      </c>
      <c r="L22" s="65" t="s">
        <v>188</v>
      </c>
      <c r="M22" s="65" t="s">
        <v>188</v>
      </c>
      <c r="N22" s="65" t="s">
        <v>188</v>
      </c>
      <c r="O22" s="65" t="s">
        <v>188</v>
      </c>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tabSelected="1" view="pageBreakPreview" topLeftCell="A40" zoomScaleNormal="100" zoomScaleSheetLayoutView="100" workbookViewId="0">
      <pane xSplit="1" topLeftCell="B1" activePane="topRight" state="frozen"/>
      <selection activeCell="A9" sqref="A9:O9"/>
      <selection pane="topRight" activeCell="C74" sqref="C74"/>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6"/>
      <c r="S1" s="67"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6"/>
      <c r="S2" s="68"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6"/>
      <c r="S3" s="68"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82" t="str">
        <f>'1. паспорт местоположение'!$A$5:$C$5</f>
        <v>Год раскрытия информации: 2025 год</v>
      </c>
      <c r="B5" s="282"/>
      <c r="C5" s="282"/>
      <c r="D5" s="282"/>
      <c r="E5" s="282"/>
      <c r="F5" s="282"/>
      <c r="G5" s="282"/>
      <c r="H5" s="282"/>
      <c r="I5" s="282"/>
      <c r="J5" s="282"/>
      <c r="K5" s="282"/>
      <c r="L5" s="282"/>
      <c r="M5" s="282"/>
      <c r="N5" s="282"/>
      <c r="O5" s="282"/>
      <c r="P5" s="282"/>
      <c r="Q5" s="282"/>
      <c r="R5" s="282"/>
      <c r="S5" s="282"/>
    </row>
    <row r="6" spans="1:19" s="3" customFormat="1" ht="15.75" x14ac:dyDescent="0.2">
      <c r="A6" s="12"/>
      <c r="B6" s="12"/>
      <c r="C6" s="12"/>
      <c r="D6" s="12"/>
      <c r="E6" s="12"/>
      <c r="F6" s="12"/>
      <c r="G6" s="12"/>
      <c r="H6" s="12"/>
      <c r="I6" s="12"/>
      <c r="J6" s="12"/>
      <c r="K6" s="12"/>
      <c r="L6" s="12"/>
      <c r="M6" s="12"/>
    </row>
    <row r="7" spans="1:19" s="3" customFormat="1" ht="20.25" x14ac:dyDescent="0.2">
      <c r="A7" s="283" t="s">
        <v>3</v>
      </c>
      <c r="B7" s="283"/>
      <c r="C7" s="283"/>
      <c r="D7" s="283"/>
      <c r="E7" s="283"/>
      <c r="F7" s="283"/>
      <c r="G7" s="283"/>
      <c r="H7" s="283"/>
      <c r="I7" s="283"/>
      <c r="J7" s="283"/>
      <c r="K7" s="283"/>
      <c r="L7" s="283"/>
      <c r="M7" s="283"/>
      <c r="N7" s="283"/>
      <c r="O7" s="283"/>
      <c r="P7" s="283"/>
      <c r="Q7" s="283"/>
      <c r="R7" s="283"/>
      <c r="S7" s="283"/>
    </row>
    <row r="8" spans="1:19" s="3" customFormat="1" ht="15.75" x14ac:dyDescent="0.2">
      <c r="A8" s="12"/>
      <c r="B8" s="12"/>
      <c r="C8" s="12"/>
      <c r="D8" s="12"/>
      <c r="E8" s="12"/>
      <c r="F8" s="12"/>
      <c r="G8" s="12"/>
      <c r="H8" s="12"/>
      <c r="I8" s="12"/>
      <c r="J8" s="12"/>
      <c r="K8" s="12"/>
      <c r="L8" s="12"/>
      <c r="M8" s="12"/>
    </row>
    <row r="9" spans="1:19" s="3" customFormat="1" ht="18.75" customHeight="1" x14ac:dyDescent="0.2">
      <c r="A9" s="242" t="s">
        <v>4</v>
      </c>
      <c r="B9" s="242"/>
      <c r="C9" s="242"/>
      <c r="D9" s="242"/>
      <c r="E9" s="242"/>
      <c r="F9" s="242"/>
      <c r="G9" s="242"/>
      <c r="H9" s="242"/>
      <c r="I9" s="242"/>
      <c r="J9" s="242"/>
      <c r="K9" s="242"/>
      <c r="L9" s="242"/>
      <c r="M9" s="242"/>
      <c r="N9" s="242"/>
      <c r="O9" s="242"/>
      <c r="P9" s="242"/>
      <c r="Q9" s="242"/>
      <c r="R9" s="242"/>
      <c r="S9" s="242"/>
    </row>
    <row r="10" spans="1:19" s="3" customFormat="1" ht="18.75" customHeight="1" x14ac:dyDescent="0.2">
      <c r="A10" s="240" t="s">
        <v>5</v>
      </c>
      <c r="B10" s="240"/>
      <c r="C10" s="240"/>
      <c r="D10" s="240"/>
      <c r="E10" s="240"/>
      <c r="F10" s="240"/>
      <c r="G10" s="240"/>
      <c r="H10" s="240"/>
      <c r="I10" s="240"/>
      <c r="J10" s="240"/>
      <c r="K10" s="240"/>
      <c r="L10" s="240"/>
      <c r="M10" s="240"/>
      <c r="N10" s="240"/>
      <c r="O10" s="240"/>
      <c r="P10" s="240"/>
      <c r="Q10" s="240"/>
      <c r="R10" s="240"/>
      <c r="S10" s="240"/>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84" t="str">
        <f>'1. паспорт местоположение'!$A$12</f>
        <v>O_СГЭС_16</v>
      </c>
      <c r="B12" s="284"/>
      <c r="C12" s="284"/>
      <c r="D12" s="284"/>
      <c r="E12" s="284"/>
      <c r="F12" s="284"/>
      <c r="G12" s="284"/>
      <c r="H12" s="284"/>
      <c r="I12" s="284"/>
      <c r="J12" s="284"/>
      <c r="K12" s="284"/>
      <c r="L12" s="284"/>
      <c r="M12" s="284"/>
      <c r="N12" s="284"/>
      <c r="O12" s="284"/>
      <c r="P12" s="284"/>
      <c r="Q12" s="284"/>
      <c r="R12" s="284"/>
      <c r="S12" s="284"/>
    </row>
    <row r="13" spans="1:19" s="3" customFormat="1" ht="18.75" customHeight="1" x14ac:dyDescent="0.2">
      <c r="A13" s="240" t="s">
        <v>6</v>
      </c>
      <c r="B13" s="240"/>
      <c r="C13" s="240"/>
      <c r="D13" s="240"/>
      <c r="E13" s="240"/>
      <c r="F13" s="240"/>
      <c r="G13" s="240"/>
      <c r="H13" s="240"/>
      <c r="I13" s="240"/>
      <c r="J13" s="240"/>
      <c r="K13" s="240"/>
      <c r="L13" s="240"/>
      <c r="M13" s="240"/>
      <c r="N13" s="240"/>
      <c r="O13" s="240"/>
      <c r="P13" s="240"/>
      <c r="Q13" s="240"/>
      <c r="R13" s="240"/>
      <c r="S13" s="240"/>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87"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87"/>
      <c r="C15" s="287"/>
      <c r="D15" s="287"/>
      <c r="E15" s="287"/>
      <c r="F15" s="287"/>
      <c r="G15" s="287"/>
      <c r="H15" s="287"/>
      <c r="I15" s="287"/>
      <c r="J15" s="287"/>
      <c r="K15" s="287"/>
      <c r="L15" s="287"/>
      <c r="M15" s="287"/>
      <c r="N15" s="287"/>
      <c r="O15" s="287"/>
      <c r="P15" s="287"/>
      <c r="Q15" s="287"/>
      <c r="R15" s="287"/>
      <c r="S15" s="287"/>
    </row>
    <row r="16" spans="1:19" s="15" customFormat="1" ht="15" customHeight="1" x14ac:dyDescent="0.2">
      <c r="A16" s="240" t="s">
        <v>7</v>
      </c>
      <c r="B16" s="240"/>
      <c r="C16" s="240"/>
      <c r="D16" s="240"/>
      <c r="E16" s="240"/>
      <c r="F16" s="240"/>
      <c r="G16" s="240"/>
      <c r="H16" s="240"/>
      <c r="I16" s="240"/>
      <c r="J16" s="240"/>
      <c r="K16" s="240"/>
      <c r="L16" s="240"/>
      <c r="M16" s="240"/>
      <c r="N16" s="240"/>
      <c r="O16" s="240"/>
      <c r="P16" s="240"/>
      <c r="Q16" s="240"/>
      <c r="R16" s="240"/>
      <c r="S16" s="240"/>
    </row>
    <row r="17" spans="1:20" s="15" customFormat="1" ht="15" customHeight="1" x14ac:dyDescent="0.2">
      <c r="A17" s="12"/>
      <c r="B17" s="69"/>
      <c r="C17" s="12"/>
      <c r="D17" s="12"/>
      <c r="E17" s="12"/>
      <c r="F17" s="12"/>
      <c r="G17" s="12"/>
      <c r="H17" s="12"/>
      <c r="I17" s="12"/>
      <c r="J17" s="12"/>
      <c r="K17" s="12"/>
      <c r="L17" s="12"/>
      <c r="M17" s="12"/>
    </row>
    <row r="18" spans="1:20" s="15" customFormat="1" ht="24.75" customHeight="1" x14ac:dyDescent="0.2">
      <c r="A18" s="239" t="s">
        <v>189</v>
      </c>
      <c r="B18" s="245"/>
      <c r="C18" s="245"/>
      <c r="D18" s="245"/>
      <c r="E18" s="245"/>
      <c r="F18" s="245"/>
      <c r="G18" s="245"/>
      <c r="H18" s="245"/>
      <c r="I18" s="245"/>
      <c r="J18" s="245"/>
      <c r="K18" s="245"/>
      <c r="L18" s="245"/>
      <c r="M18" s="245"/>
      <c r="N18" s="245"/>
      <c r="O18" s="245"/>
      <c r="P18" s="245"/>
      <c r="Q18" s="245"/>
      <c r="R18" s="245"/>
      <c r="S18" s="245"/>
    </row>
    <row r="19" spans="1:20" s="15" customFormat="1" ht="15" customHeight="1" x14ac:dyDescent="0.2">
      <c r="A19" s="240"/>
      <c r="B19" s="240"/>
      <c r="C19" s="240"/>
      <c r="D19" s="240"/>
      <c r="E19" s="240"/>
      <c r="F19" s="240"/>
      <c r="G19" s="240"/>
      <c r="H19" s="240"/>
      <c r="I19" s="240"/>
      <c r="J19" s="240"/>
      <c r="K19" s="240"/>
      <c r="L19" s="240"/>
      <c r="M19" s="240"/>
      <c r="N19" s="240"/>
      <c r="O19" s="240"/>
      <c r="P19" s="240"/>
      <c r="Q19" s="240"/>
      <c r="R19" s="240"/>
      <c r="S19" s="240"/>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190</v>
      </c>
      <c r="B24" s="72" t="s">
        <v>191</v>
      </c>
      <c r="C24" s="73"/>
      <c r="T24" s="74"/>
    </row>
    <row r="25" spans="1:20" ht="12.75" customHeight="1" x14ac:dyDescent="0.25">
      <c r="A25" s="75" t="s">
        <v>192</v>
      </c>
      <c r="B25" s="76">
        <v>6305444.2199999997</v>
      </c>
      <c r="C25" s="48"/>
      <c r="D25" s="288"/>
      <c r="E25" s="288"/>
      <c r="F25" s="77"/>
      <c r="G25" s="77"/>
      <c r="H25" s="77"/>
      <c r="I25" s="77"/>
      <c r="J25" s="77"/>
      <c r="K25" s="77"/>
      <c r="L25" s="77"/>
      <c r="M25" s="77"/>
      <c r="N25" s="77"/>
      <c r="O25" s="77"/>
      <c r="P25" s="77"/>
      <c r="Q25" s="77"/>
      <c r="R25" s="77"/>
      <c r="S25" s="48"/>
      <c r="T25" s="74"/>
    </row>
    <row r="26" spans="1:20" ht="17.25" customHeight="1" x14ac:dyDescent="0.25">
      <c r="A26" s="75" t="s">
        <v>193</v>
      </c>
      <c r="B26" s="76">
        <f>SUM(B58:R58)</f>
        <v>4171.7923830000027</v>
      </c>
      <c r="C26" s="48"/>
      <c r="D26" s="285" t="s">
        <v>194</v>
      </c>
      <c r="E26" s="285"/>
      <c r="F26" s="285"/>
      <c r="G26" s="79" t="str">
        <f>IF(B93="исключен","проект исключен",IF(SUM(B88:W88)=0,"не окупается",SUM(B88:W88)))</f>
        <v>не окупается</v>
      </c>
      <c r="H26" s="80"/>
      <c r="I26" s="81"/>
      <c r="J26" s="81"/>
      <c r="K26" s="81"/>
      <c r="L26" s="81"/>
      <c r="M26" s="81"/>
      <c r="N26" s="81"/>
      <c r="O26" s="81"/>
      <c r="P26" s="81"/>
      <c r="Q26" s="81"/>
      <c r="R26" s="81"/>
      <c r="T26" s="74"/>
    </row>
    <row r="27" spans="1:20" ht="16.5" customHeight="1" x14ac:dyDescent="0.25">
      <c r="A27" s="75" t="s">
        <v>195</v>
      </c>
      <c r="B27" s="76">
        <v>35</v>
      </c>
      <c r="C27" s="48"/>
      <c r="D27" s="285" t="s">
        <v>196</v>
      </c>
      <c r="E27" s="285"/>
      <c r="F27" s="285"/>
      <c r="G27" s="79" t="str">
        <f>IF(B93="исключен","проект исключен",IF(SUM(B89:W89)=0,"не окупается",SUM(B89:W89)))</f>
        <v>не окупается</v>
      </c>
      <c r="H27" s="81"/>
      <c r="I27" s="81"/>
      <c r="J27" s="81"/>
      <c r="K27" s="81"/>
      <c r="L27" s="81"/>
      <c r="M27" s="81"/>
      <c r="N27" s="81"/>
      <c r="O27" s="81"/>
      <c r="P27" s="81"/>
      <c r="Q27" s="81"/>
      <c r="R27" s="81"/>
      <c r="T27" s="74"/>
    </row>
    <row r="28" spans="1:20" ht="24" customHeight="1" x14ac:dyDescent="0.25">
      <c r="A28" s="75" t="s">
        <v>197</v>
      </c>
      <c r="B28" s="76">
        <v>1</v>
      </c>
      <c r="C28" s="48"/>
      <c r="D28" s="286" t="s">
        <v>198</v>
      </c>
      <c r="E28" s="286"/>
      <c r="F28" s="286"/>
      <c r="G28" s="82">
        <f>IFERROR(IF(B92=0,0,INDEX(A1:W100,86,MATCH(B92+15,45:45,0))),0)</f>
        <v>18558134.39019715</v>
      </c>
      <c r="H28" s="83"/>
      <c r="I28" s="83"/>
      <c r="J28" s="83"/>
      <c r="K28" s="83"/>
      <c r="L28" s="83"/>
      <c r="M28" s="83"/>
      <c r="N28" s="83"/>
      <c r="O28" s="83"/>
      <c r="P28" s="83"/>
      <c r="Q28" s="83"/>
      <c r="R28" s="83"/>
      <c r="T28" s="74"/>
    </row>
    <row r="29" spans="1:20" ht="17.25" customHeight="1" x14ac:dyDescent="0.25">
      <c r="A29" s="75" t="s">
        <v>199</v>
      </c>
      <c r="B29" s="76">
        <f>SUM(B60:R60)+SUM(B59:R59)</f>
        <v>0</v>
      </c>
      <c r="C29" s="48"/>
      <c r="D29" s="84"/>
      <c r="E29" s="84"/>
      <c r="F29" s="84"/>
      <c r="G29" s="84"/>
      <c r="H29" s="84"/>
      <c r="I29" s="84"/>
      <c r="J29" s="84"/>
      <c r="K29" s="84"/>
      <c r="L29" s="84"/>
      <c r="M29" s="84"/>
      <c r="N29" s="84"/>
      <c r="O29" s="84"/>
      <c r="P29" s="84"/>
      <c r="Q29" s="84"/>
      <c r="R29" s="84"/>
      <c r="S29" s="85"/>
      <c r="T29" s="74"/>
    </row>
    <row r="30" spans="1:20" ht="17.25" customHeight="1" x14ac:dyDescent="0.25">
      <c r="A30" s="75" t="s">
        <v>200</v>
      </c>
      <c r="B30" s="86">
        <v>10</v>
      </c>
      <c r="C30" s="48"/>
      <c r="T30" s="74"/>
    </row>
    <row r="31" spans="1:20" ht="17.25" customHeight="1" x14ac:dyDescent="0.25">
      <c r="A31" s="75" t="s">
        <v>201</v>
      </c>
      <c r="B31" s="76" t="s">
        <v>202</v>
      </c>
      <c r="C31" s="48"/>
      <c r="D31" s="85"/>
      <c r="E31" s="85"/>
      <c r="F31" s="85"/>
      <c r="G31" s="85"/>
      <c r="H31" s="85"/>
      <c r="I31" s="85"/>
      <c r="J31" s="85"/>
      <c r="K31" s="85"/>
      <c r="L31" s="85"/>
      <c r="M31" s="85"/>
      <c r="N31" s="85"/>
      <c r="O31" s="85"/>
      <c r="P31" s="85"/>
      <c r="Q31" s="85"/>
      <c r="R31" s="85"/>
      <c r="S31" s="85"/>
      <c r="T31" s="74"/>
    </row>
    <row r="32" spans="1:20" ht="17.25" customHeight="1" x14ac:dyDescent="0.25">
      <c r="A32" s="75" t="s">
        <v>203</v>
      </c>
      <c r="B32" s="76">
        <f>SUM(B61:R61)+SUM(B62:R62)</f>
        <v>0</v>
      </c>
      <c r="C32" s="48"/>
      <c r="D32" s="48"/>
      <c r="E32" s="48"/>
      <c r="F32" s="48"/>
      <c r="G32" s="48"/>
      <c r="H32" s="48"/>
      <c r="I32" s="48"/>
      <c r="J32" s="48"/>
      <c r="K32" s="48"/>
      <c r="L32" s="48"/>
      <c r="M32" s="48"/>
      <c r="N32" s="48"/>
      <c r="O32" s="48"/>
      <c r="P32" s="48"/>
      <c r="Q32" s="48"/>
      <c r="R32" s="48"/>
      <c r="S32" s="48"/>
      <c r="T32" s="74"/>
    </row>
    <row r="33" spans="1:23" ht="17.25" customHeight="1" x14ac:dyDescent="0.25">
      <c r="A33" s="75" t="s">
        <v>204</v>
      </c>
      <c r="B33" s="76">
        <v>1</v>
      </c>
      <c r="C33" s="48"/>
      <c r="D33" s="48"/>
      <c r="E33" s="48"/>
      <c r="F33" s="48"/>
      <c r="G33" s="48"/>
      <c r="H33" s="48"/>
      <c r="I33" s="48"/>
      <c r="J33" s="48"/>
      <c r="K33" s="48"/>
      <c r="L33" s="48"/>
      <c r="M33" s="48"/>
      <c r="N33" s="48"/>
      <c r="O33" s="48"/>
      <c r="P33" s="48"/>
      <c r="Q33" s="48"/>
      <c r="R33" s="48"/>
      <c r="S33" s="48"/>
      <c r="T33" s="74"/>
    </row>
    <row r="34" spans="1:23" ht="17.25" customHeight="1" x14ac:dyDescent="0.25">
      <c r="A34" s="75" t="s">
        <v>205</v>
      </c>
      <c r="B34" s="76" t="s">
        <v>206</v>
      </c>
      <c r="C34" s="48"/>
      <c r="D34" s="48"/>
      <c r="E34" s="48"/>
      <c r="F34" s="48"/>
      <c r="G34" s="48"/>
      <c r="H34" s="48"/>
      <c r="I34" s="48"/>
      <c r="J34" s="48"/>
      <c r="K34" s="48"/>
      <c r="L34" s="48"/>
      <c r="M34" s="48"/>
      <c r="N34" s="48"/>
      <c r="O34" s="48"/>
      <c r="P34" s="48"/>
      <c r="Q34" s="48"/>
      <c r="R34" s="48"/>
      <c r="S34" s="48"/>
      <c r="T34" s="74"/>
    </row>
    <row r="35" spans="1:23" ht="17.25" customHeight="1" x14ac:dyDescent="0.25">
      <c r="A35" s="75" t="s">
        <v>207</v>
      </c>
      <c r="B35" s="87">
        <v>0.2</v>
      </c>
      <c r="C35" s="48"/>
      <c r="D35" s="48"/>
      <c r="E35" s="48"/>
      <c r="F35" s="48"/>
      <c r="G35" s="48"/>
      <c r="H35" s="48"/>
      <c r="I35" s="48"/>
      <c r="J35" s="48"/>
      <c r="K35" s="48"/>
      <c r="L35" s="48"/>
      <c r="M35" s="48"/>
      <c r="N35" s="48"/>
      <c r="O35" s="48"/>
      <c r="P35" s="48"/>
      <c r="Q35" s="48"/>
      <c r="R35" s="48"/>
      <c r="S35" s="48"/>
      <c r="T35" s="74"/>
    </row>
    <row r="36" spans="1:23" ht="17.25" customHeight="1" x14ac:dyDescent="0.25">
      <c r="A36" s="75" t="s">
        <v>208</v>
      </c>
      <c r="B36" s="88">
        <v>2.2000000000000002E-2</v>
      </c>
      <c r="C36" s="48"/>
      <c r="D36" s="48"/>
      <c r="E36" s="48"/>
      <c r="F36" s="48"/>
      <c r="G36" s="48"/>
      <c r="H36" s="48"/>
      <c r="I36" s="48"/>
      <c r="J36" s="48"/>
      <c r="K36" s="48"/>
      <c r="L36" s="48"/>
      <c r="M36" s="48"/>
      <c r="N36" s="48"/>
      <c r="O36" s="48"/>
      <c r="P36" s="48"/>
      <c r="Q36" s="48"/>
      <c r="R36" s="48"/>
      <c r="S36" s="48"/>
      <c r="T36" s="74"/>
    </row>
    <row r="37" spans="1:23" ht="17.25" customHeight="1" x14ac:dyDescent="0.25">
      <c r="A37" s="75" t="s">
        <v>209</v>
      </c>
      <c r="B37" s="87">
        <v>0.1</v>
      </c>
      <c r="C37" s="48"/>
      <c r="D37" s="48"/>
      <c r="E37" s="48"/>
      <c r="F37" s="48"/>
      <c r="G37" s="48"/>
      <c r="H37" s="48"/>
      <c r="I37" s="48"/>
      <c r="J37" s="48"/>
      <c r="K37" s="48"/>
      <c r="L37" s="48"/>
      <c r="M37" s="48"/>
      <c r="N37" s="48"/>
      <c r="O37" s="48"/>
      <c r="P37" s="48"/>
      <c r="Q37" s="48"/>
      <c r="R37" s="48"/>
      <c r="S37" s="48"/>
      <c r="T37" s="74"/>
    </row>
    <row r="38" spans="1:23" ht="17.25" customHeight="1" x14ac:dyDescent="0.25">
      <c r="A38" s="75" t="s">
        <v>210</v>
      </c>
      <c r="B38" s="89">
        <v>4</v>
      </c>
      <c r="C38" s="48"/>
      <c r="D38" s="48"/>
      <c r="E38" s="48"/>
      <c r="F38" s="48"/>
      <c r="G38" s="48"/>
      <c r="H38" s="48"/>
      <c r="I38" s="48"/>
      <c r="J38" s="48"/>
      <c r="K38" s="48"/>
      <c r="L38" s="48"/>
      <c r="M38" s="48"/>
      <c r="N38" s="48"/>
      <c r="O38" s="48"/>
      <c r="P38" s="48"/>
      <c r="Q38" s="48"/>
      <c r="R38" s="48"/>
      <c r="S38" s="48"/>
      <c r="T38" s="74"/>
    </row>
    <row r="39" spans="1:23" ht="17.25" customHeight="1" x14ac:dyDescent="0.25">
      <c r="A39" s="75" t="s">
        <v>211</v>
      </c>
      <c r="B39" s="87">
        <v>7.0199999999999999E-2</v>
      </c>
      <c r="C39" s="48"/>
      <c r="D39" s="48"/>
      <c r="E39" s="48"/>
      <c r="F39" s="48"/>
      <c r="G39" s="48"/>
      <c r="H39" s="48"/>
      <c r="I39" s="48"/>
      <c r="J39" s="48"/>
      <c r="K39" s="48"/>
      <c r="L39" s="48"/>
      <c r="M39" s="48"/>
      <c r="N39" s="48"/>
      <c r="O39" s="48"/>
      <c r="P39" s="48"/>
      <c r="Q39" s="48"/>
      <c r="R39" s="48"/>
      <c r="S39" s="48"/>
      <c r="T39" s="74"/>
    </row>
    <row r="40" spans="1:23" ht="17.25" customHeight="1" x14ac:dyDescent="0.25">
      <c r="A40" s="75" t="s">
        <v>212</v>
      </c>
      <c r="B40" s="87">
        <v>7.0199999999999999E-2</v>
      </c>
      <c r="C40" s="48"/>
      <c r="D40" s="48"/>
      <c r="E40" s="48"/>
      <c r="F40" s="48"/>
      <c r="G40" s="48"/>
      <c r="H40" s="48"/>
      <c r="I40" s="48"/>
      <c r="J40" s="48"/>
      <c r="K40" s="48"/>
      <c r="L40" s="48"/>
      <c r="M40" s="48"/>
      <c r="N40" s="48"/>
      <c r="O40" s="48"/>
      <c r="P40" s="48"/>
      <c r="Q40" s="48"/>
      <c r="R40" s="48"/>
      <c r="S40" s="48"/>
      <c r="T40" s="74"/>
    </row>
    <row r="41" spans="1:23" ht="17.25" customHeight="1" x14ac:dyDescent="0.25">
      <c r="A41" s="75" t="s">
        <v>213</v>
      </c>
      <c r="B41" s="89">
        <v>0</v>
      </c>
      <c r="C41" s="48"/>
      <c r="D41" s="48"/>
      <c r="E41" s="48"/>
      <c r="F41" s="48"/>
      <c r="G41" s="48"/>
      <c r="H41" s="48"/>
      <c r="I41" s="48"/>
      <c r="J41" s="48"/>
      <c r="K41" s="48"/>
      <c r="L41" s="48"/>
      <c r="M41" s="48"/>
      <c r="N41" s="48"/>
      <c r="O41" s="48"/>
      <c r="P41" s="48"/>
      <c r="Q41" s="48"/>
      <c r="R41" s="48"/>
      <c r="S41" s="48"/>
      <c r="T41" s="74"/>
    </row>
    <row r="42" spans="1:23" ht="17.25" customHeight="1" x14ac:dyDescent="0.25">
      <c r="A42" s="75" t="s">
        <v>214</v>
      </c>
      <c r="B42" s="90">
        <v>0.13</v>
      </c>
      <c r="C42" s="48"/>
      <c r="D42" s="48"/>
      <c r="E42" s="48"/>
      <c r="F42" s="48"/>
      <c r="G42" s="48"/>
      <c r="H42" s="48"/>
      <c r="I42" s="48"/>
      <c r="J42" s="48"/>
      <c r="K42" s="48"/>
      <c r="L42" s="48"/>
      <c r="M42" s="48"/>
      <c r="N42" s="48"/>
      <c r="O42" s="48"/>
      <c r="P42" s="48"/>
      <c r="Q42" s="48"/>
      <c r="R42" s="48"/>
      <c r="S42" s="48"/>
      <c r="T42" s="74"/>
    </row>
    <row r="43" spans="1:23" ht="17.25" customHeight="1" x14ac:dyDescent="0.25">
      <c r="A43" s="75" t="s">
        <v>215</v>
      </c>
      <c r="B43" s="87">
        <f>1-B41</f>
        <v>1</v>
      </c>
      <c r="C43" s="48"/>
      <c r="D43" s="48"/>
      <c r="E43" s="48"/>
      <c r="F43" s="48"/>
      <c r="G43" s="48"/>
      <c r="H43" s="48"/>
      <c r="I43" s="48"/>
      <c r="J43" s="48"/>
      <c r="K43" s="48"/>
      <c r="L43" s="48"/>
      <c r="M43" s="48"/>
      <c r="N43" s="48"/>
      <c r="O43" s="48"/>
      <c r="P43" s="48"/>
      <c r="Q43" s="48"/>
      <c r="R43" s="48"/>
      <c r="S43" s="48"/>
      <c r="T43" s="74"/>
    </row>
    <row r="44" spans="1:23" ht="17.25" customHeight="1" thickBot="1" x14ac:dyDescent="0.3">
      <c r="A44" s="91" t="s">
        <v>216</v>
      </c>
      <c r="B44" s="92">
        <v>0.13</v>
      </c>
      <c r="C44" s="93"/>
      <c r="D44" s="48"/>
      <c r="E44" s="48"/>
      <c r="F44" s="48"/>
      <c r="G44" s="48"/>
      <c r="H44" s="48"/>
      <c r="I44" s="48"/>
      <c r="J44" s="48"/>
      <c r="K44" s="48"/>
      <c r="L44" s="48"/>
      <c r="M44" s="48"/>
      <c r="N44" s="48"/>
      <c r="O44" s="48"/>
      <c r="P44" s="48"/>
      <c r="Q44" s="48"/>
      <c r="R44" s="48"/>
      <c r="S44" s="48"/>
      <c r="T44" s="74"/>
    </row>
    <row r="45" spans="1:23" ht="24" customHeight="1" x14ac:dyDescent="0.25">
      <c r="A45" s="94" t="s">
        <v>217</v>
      </c>
      <c r="B45" s="95">
        <v>2023</v>
      </c>
      <c r="C45" s="95">
        <v>2024</v>
      </c>
      <c r="D45" s="95">
        <v>2025</v>
      </c>
      <c r="E45" s="95">
        <v>2026</v>
      </c>
      <c r="F45" s="95">
        <v>2027</v>
      </c>
      <c r="G45" s="95">
        <v>2028</v>
      </c>
      <c r="H45" s="95">
        <v>2029</v>
      </c>
      <c r="I45" s="95">
        <v>2030</v>
      </c>
      <c r="J45" s="95">
        <v>2031</v>
      </c>
      <c r="K45" s="95">
        <v>2032</v>
      </c>
      <c r="L45" s="95">
        <v>2033</v>
      </c>
      <c r="M45" s="95">
        <v>2034</v>
      </c>
      <c r="N45" s="95">
        <v>2035</v>
      </c>
      <c r="O45" s="95">
        <v>2036</v>
      </c>
      <c r="P45" s="95">
        <v>2037</v>
      </c>
      <c r="Q45" s="95">
        <v>2038</v>
      </c>
      <c r="R45" s="95">
        <v>2039</v>
      </c>
      <c r="S45" s="95">
        <v>2040</v>
      </c>
      <c r="T45" s="95">
        <v>2041</v>
      </c>
      <c r="U45" s="95">
        <v>2042</v>
      </c>
      <c r="V45" s="95">
        <v>2043</v>
      </c>
      <c r="W45" s="95">
        <v>2044</v>
      </c>
    </row>
    <row r="46" spans="1:23" ht="12" customHeight="1" x14ac:dyDescent="0.25">
      <c r="A46" s="96" t="s">
        <v>218</v>
      </c>
      <c r="B46" s="97"/>
      <c r="C46" s="97">
        <v>4.9000000000000002E-2</v>
      </c>
      <c r="D46" s="97">
        <v>0.04</v>
      </c>
      <c r="E46" s="97">
        <v>0.04</v>
      </c>
      <c r="F46" s="97">
        <v>0.04</v>
      </c>
      <c r="G46" s="97">
        <v>0.04</v>
      </c>
      <c r="H46" s="97">
        <v>0.04</v>
      </c>
      <c r="I46" s="97">
        <v>0.04</v>
      </c>
      <c r="J46" s="97">
        <v>0.04</v>
      </c>
      <c r="K46" s="97">
        <v>0.04</v>
      </c>
      <c r="L46" s="97">
        <v>0.04</v>
      </c>
      <c r="M46" s="97">
        <v>0.04</v>
      </c>
      <c r="N46" s="97">
        <v>0.04</v>
      </c>
      <c r="O46" s="97">
        <v>0.04</v>
      </c>
      <c r="P46" s="97">
        <v>0.04</v>
      </c>
      <c r="Q46" s="97">
        <v>0.04</v>
      </c>
      <c r="R46" s="97">
        <v>0.04</v>
      </c>
      <c r="S46" s="97">
        <v>0.04</v>
      </c>
      <c r="T46" s="97">
        <v>0.04</v>
      </c>
      <c r="U46" s="97">
        <v>0.04</v>
      </c>
      <c r="V46" s="97">
        <v>0.04</v>
      </c>
      <c r="W46" s="97">
        <v>0.04</v>
      </c>
    </row>
    <row r="47" spans="1:23" ht="12" customHeight="1" x14ac:dyDescent="0.25">
      <c r="A47" s="75" t="s">
        <v>219</v>
      </c>
      <c r="B47" s="97">
        <f>IF($B$92&gt;=B45,1,1*(1+B46))</f>
        <v>1</v>
      </c>
      <c r="C47" s="97">
        <f t="shared" ref="C47:W47" si="0">IF($B$92&gt;=C45,1,B47*(1+C46))</f>
        <v>1</v>
      </c>
      <c r="D47" s="97">
        <f t="shared" si="0"/>
        <v>1.04</v>
      </c>
      <c r="E47" s="97">
        <f t="shared" si="0"/>
        <v>1.0816000000000001</v>
      </c>
      <c r="F47" s="97">
        <f t="shared" si="0"/>
        <v>1.1248640000000001</v>
      </c>
      <c r="G47" s="97">
        <f t="shared" si="0"/>
        <v>1.1698585600000002</v>
      </c>
      <c r="H47" s="97">
        <f t="shared" si="0"/>
        <v>1.2166529024000003</v>
      </c>
      <c r="I47" s="97">
        <f t="shared" si="0"/>
        <v>1.2653190184960004</v>
      </c>
      <c r="J47" s="97">
        <f t="shared" si="0"/>
        <v>1.3159317792358405</v>
      </c>
      <c r="K47" s="97">
        <f t="shared" si="0"/>
        <v>1.3685690504052741</v>
      </c>
      <c r="L47" s="97">
        <f t="shared" si="0"/>
        <v>1.4233118124214852</v>
      </c>
      <c r="M47" s="97">
        <f t="shared" si="0"/>
        <v>1.4802442849183446</v>
      </c>
      <c r="N47" s="97">
        <f t="shared" si="0"/>
        <v>1.5394540563150785</v>
      </c>
      <c r="O47" s="97">
        <f t="shared" si="0"/>
        <v>1.6010322185676817</v>
      </c>
      <c r="P47" s="97">
        <f t="shared" si="0"/>
        <v>1.6650735073103891</v>
      </c>
      <c r="Q47" s="97">
        <f t="shared" si="0"/>
        <v>1.7316764476028046</v>
      </c>
      <c r="R47" s="97">
        <f t="shared" si="0"/>
        <v>1.8009435055069167</v>
      </c>
      <c r="S47" s="97">
        <f t="shared" si="0"/>
        <v>1.8729812457271935</v>
      </c>
      <c r="T47" s="97">
        <f t="shared" si="0"/>
        <v>1.9479004955562813</v>
      </c>
      <c r="U47" s="97">
        <f t="shared" si="0"/>
        <v>2.0258165153785326</v>
      </c>
      <c r="V47" s="97">
        <f t="shared" si="0"/>
        <v>2.1068491759936738</v>
      </c>
      <c r="W47" s="97">
        <f t="shared" si="0"/>
        <v>2.1911231430334208</v>
      </c>
    </row>
    <row r="48" spans="1:23" ht="12" customHeight="1" thickBot="1" x14ac:dyDescent="0.3">
      <c r="A48" s="91" t="s">
        <v>220</v>
      </c>
      <c r="B48" s="98">
        <f t="shared" ref="B48:W48" si="1">B47*B95</f>
        <v>0</v>
      </c>
      <c r="C48" s="98">
        <f>C47*C95</f>
        <v>1867174.4212495829</v>
      </c>
      <c r="D48" s="98">
        <f>D47*D95</f>
        <v>1998379.5380074501</v>
      </c>
      <c r="E48" s="98">
        <f t="shared" si="1"/>
        <v>2194095.3589406493</v>
      </c>
      <c r="F48" s="98">
        <f t="shared" si="1"/>
        <v>2409285.5233072238</v>
      </c>
      <c r="G48" s="98">
        <f t="shared" si="1"/>
        <v>2645915.1949786623</v>
      </c>
      <c r="H48" s="98">
        <f t="shared" si="1"/>
        <v>2906150.2553382651</v>
      </c>
      <c r="I48" s="98">
        <f t="shared" si="1"/>
        <v>3192378.0134579088</v>
      </c>
      <c r="J48" s="98">
        <f t="shared" si="1"/>
        <v>3507230.0711145871</v>
      </c>
      <c r="K48" s="98">
        <f t="shared" si="1"/>
        <v>3853607.5683756252</v>
      </c>
      <c r="L48" s="98">
        <f t="shared" si="1"/>
        <v>4234709.0592557909</v>
      </c>
      <c r="M48" s="98">
        <f t="shared" si="1"/>
        <v>4654061.2932385076</v>
      </c>
      <c r="N48" s="98">
        <f t="shared" si="1"/>
        <v>5115553.2075239988</v>
      </c>
      <c r="O48" s="98">
        <f t="shared" si="1"/>
        <v>5623473.4670145484</v>
      </c>
      <c r="P48" s="98">
        <f t="shared" si="1"/>
        <v>6182551.924598082</v>
      </c>
      <c r="Q48" s="98">
        <f t="shared" si="1"/>
        <v>6798005.4136072285</v>
      </c>
      <c r="R48" s="98">
        <f t="shared" si="1"/>
        <v>7475588.3278119853</v>
      </c>
      <c r="S48" s="98">
        <f t="shared" si="1"/>
        <v>8221648.4923926173</v>
      </c>
      <c r="T48" s="98">
        <f t="shared" si="1"/>
        <v>9043188.8825251032</v>
      </c>
      <c r="U48" s="98">
        <f t="shared" si="1"/>
        <v>9947935.8050362542</v>
      </c>
      <c r="V48" s="98">
        <f t="shared" si="1"/>
        <v>10944414.223648923</v>
      </c>
      <c r="W48" s="98">
        <f t="shared" si="1"/>
        <v>12042030.980303396</v>
      </c>
    </row>
    <row r="49" spans="1:23" ht="9.75" customHeight="1" thickBot="1" x14ac:dyDescent="0.3">
      <c r="A49" s="99"/>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24" customHeight="1" x14ac:dyDescent="0.25">
      <c r="A50" s="101" t="s">
        <v>221</v>
      </c>
      <c r="B50" s="102">
        <v>0</v>
      </c>
      <c r="C50" s="102">
        <v>0</v>
      </c>
      <c r="D50" s="102">
        <v>0</v>
      </c>
      <c r="E50" s="102">
        <v>0</v>
      </c>
      <c r="F50" s="102">
        <v>0</v>
      </c>
      <c r="G50" s="102">
        <v>0</v>
      </c>
      <c r="H50" s="102">
        <v>0</v>
      </c>
      <c r="I50" s="102">
        <v>0</v>
      </c>
      <c r="J50" s="102">
        <v>0</v>
      </c>
      <c r="K50" s="102">
        <v>0</v>
      </c>
      <c r="L50" s="102">
        <v>0</v>
      </c>
      <c r="M50" s="102">
        <v>0</v>
      </c>
      <c r="N50" s="102">
        <v>0</v>
      </c>
      <c r="O50" s="102">
        <v>0</v>
      </c>
      <c r="P50" s="102">
        <v>0</v>
      </c>
      <c r="Q50" s="102">
        <v>0</v>
      </c>
      <c r="R50" s="102">
        <v>0</v>
      </c>
      <c r="S50" s="102">
        <v>0</v>
      </c>
      <c r="T50" s="102">
        <v>0</v>
      </c>
      <c r="U50" s="102">
        <v>0</v>
      </c>
      <c r="V50" s="102">
        <v>0</v>
      </c>
      <c r="W50" s="102">
        <v>0</v>
      </c>
    </row>
    <row r="51" spans="1:23" ht="11.25" customHeight="1" x14ac:dyDescent="0.25">
      <c r="A51" s="75" t="s">
        <v>222</v>
      </c>
      <c r="B51" s="103">
        <v>0</v>
      </c>
      <c r="C51" s="103">
        <v>0</v>
      </c>
      <c r="D51" s="103">
        <v>0</v>
      </c>
      <c r="E51" s="103">
        <v>0</v>
      </c>
      <c r="F51" s="103">
        <v>0</v>
      </c>
      <c r="G51" s="103">
        <v>0</v>
      </c>
      <c r="H51" s="103">
        <v>0</v>
      </c>
      <c r="I51" s="103">
        <v>0</v>
      </c>
      <c r="J51" s="103">
        <v>0</v>
      </c>
      <c r="K51" s="103">
        <v>0</v>
      </c>
      <c r="L51" s="103">
        <v>0</v>
      </c>
      <c r="M51" s="103">
        <v>0</v>
      </c>
      <c r="N51" s="103">
        <v>0</v>
      </c>
      <c r="O51" s="103">
        <v>0</v>
      </c>
      <c r="P51" s="103">
        <v>0</v>
      </c>
      <c r="Q51" s="103">
        <v>0</v>
      </c>
      <c r="R51" s="103">
        <v>0</v>
      </c>
      <c r="S51" s="103">
        <v>0</v>
      </c>
      <c r="T51" s="103">
        <v>0</v>
      </c>
      <c r="U51" s="103">
        <v>0</v>
      </c>
      <c r="V51" s="103">
        <v>0</v>
      </c>
      <c r="W51" s="103">
        <v>0</v>
      </c>
    </row>
    <row r="52" spans="1:23" ht="12" customHeight="1" x14ac:dyDescent="0.25">
      <c r="A52" s="75" t="s">
        <v>223</v>
      </c>
      <c r="B52" s="104">
        <v>0</v>
      </c>
      <c r="C52" s="104">
        <v>0</v>
      </c>
      <c r="D52" s="104">
        <v>0</v>
      </c>
      <c r="E52" s="104">
        <v>0</v>
      </c>
      <c r="F52" s="104">
        <v>0</v>
      </c>
      <c r="G52" s="104">
        <v>0</v>
      </c>
      <c r="H52" s="104">
        <v>0</v>
      </c>
      <c r="I52" s="104">
        <v>0</v>
      </c>
      <c r="J52" s="104">
        <v>0</v>
      </c>
      <c r="K52" s="104">
        <v>0</v>
      </c>
      <c r="L52" s="104">
        <v>0</v>
      </c>
      <c r="M52" s="104">
        <v>0</v>
      </c>
      <c r="N52" s="104">
        <v>0</v>
      </c>
      <c r="O52" s="104">
        <v>0</v>
      </c>
      <c r="P52" s="104">
        <v>0</v>
      </c>
      <c r="Q52" s="104">
        <v>0</v>
      </c>
      <c r="R52" s="104">
        <v>0</v>
      </c>
      <c r="S52" s="104">
        <v>0</v>
      </c>
      <c r="T52" s="104">
        <v>0</v>
      </c>
      <c r="U52" s="104">
        <v>0</v>
      </c>
      <c r="V52" s="104">
        <v>0</v>
      </c>
      <c r="W52" s="104">
        <v>0</v>
      </c>
    </row>
    <row r="53" spans="1:23" ht="12" customHeight="1" x14ac:dyDescent="0.25">
      <c r="A53" s="75" t="s">
        <v>224</v>
      </c>
      <c r="B53" s="104">
        <v>0</v>
      </c>
      <c r="C53" s="104">
        <v>0</v>
      </c>
      <c r="D53" s="104">
        <v>0</v>
      </c>
      <c r="E53" s="104">
        <v>0</v>
      </c>
      <c r="F53" s="104">
        <v>0</v>
      </c>
      <c r="G53" s="104">
        <v>0</v>
      </c>
      <c r="H53" s="104">
        <v>0</v>
      </c>
      <c r="I53" s="104">
        <v>0</v>
      </c>
      <c r="J53" s="104">
        <v>0</v>
      </c>
      <c r="K53" s="104">
        <v>0</v>
      </c>
      <c r="L53" s="104">
        <v>0</v>
      </c>
      <c r="M53" s="104">
        <v>0</v>
      </c>
      <c r="N53" s="104">
        <v>0</v>
      </c>
      <c r="O53" s="104">
        <v>0</v>
      </c>
      <c r="P53" s="104">
        <v>0</v>
      </c>
      <c r="Q53" s="104">
        <v>0</v>
      </c>
      <c r="R53" s="104">
        <v>0</v>
      </c>
      <c r="S53" s="104">
        <v>0</v>
      </c>
      <c r="T53" s="104">
        <v>0</v>
      </c>
      <c r="U53" s="104">
        <v>0</v>
      </c>
      <c r="V53" s="104">
        <v>0</v>
      </c>
      <c r="W53" s="104">
        <v>0</v>
      </c>
    </row>
    <row r="54" spans="1:23" ht="12" customHeight="1" thickBot="1" x14ac:dyDescent="0.3">
      <c r="A54" s="91" t="s">
        <v>225</v>
      </c>
      <c r="B54" s="105">
        <v>0</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row>
    <row r="55" spans="1:23" ht="9.75" customHeight="1" thickBot="1" x14ac:dyDescent="0.3">
      <c r="A55" s="99"/>
      <c r="B55" s="106"/>
      <c r="C55" s="106"/>
      <c r="D55" s="106"/>
      <c r="E55" s="106"/>
      <c r="F55" s="106"/>
      <c r="G55" s="106"/>
      <c r="H55" s="106"/>
      <c r="I55" s="106"/>
      <c r="J55" s="106"/>
      <c r="K55" s="106"/>
      <c r="L55" s="106"/>
      <c r="M55" s="106"/>
      <c r="N55" s="106"/>
      <c r="O55" s="106"/>
      <c r="P55" s="106"/>
      <c r="Q55" s="106"/>
      <c r="R55" s="106"/>
      <c r="S55" s="106"/>
      <c r="T55" s="106"/>
      <c r="U55" s="106"/>
      <c r="V55" s="106"/>
      <c r="W55" s="106"/>
    </row>
    <row r="56" spans="1:23" ht="24" customHeight="1" x14ac:dyDescent="0.25">
      <c r="A56" s="101" t="s">
        <v>226</v>
      </c>
      <c r="B56" s="102"/>
      <c r="C56" s="102"/>
      <c r="D56" s="102"/>
      <c r="E56" s="102"/>
      <c r="F56" s="102"/>
      <c r="G56" s="102"/>
      <c r="H56" s="102"/>
      <c r="I56" s="102"/>
      <c r="J56" s="102"/>
      <c r="K56" s="102"/>
      <c r="L56" s="102"/>
      <c r="M56" s="102"/>
      <c r="N56" s="102"/>
      <c r="O56" s="102"/>
      <c r="P56" s="102"/>
      <c r="Q56" s="102"/>
      <c r="R56" s="102"/>
      <c r="S56" s="102"/>
      <c r="T56" s="102"/>
      <c r="U56" s="102"/>
      <c r="V56" s="102"/>
      <c r="W56" s="102"/>
    </row>
    <row r="57" spans="1:23" ht="12.75" customHeight="1" x14ac:dyDescent="0.25">
      <c r="A57" s="96" t="s">
        <v>227</v>
      </c>
      <c r="B57" s="107">
        <f t="shared" ref="B57:W57" si="2">B48</f>
        <v>0</v>
      </c>
      <c r="C57" s="107">
        <f t="shared" si="2"/>
        <v>1867174.4212495829</v>
      </c>
      <c r="D57" s="107">
        <f>D48</f>
        <v>1998379.5380074501</v>
      </c>
      <c r="E57" s="107">
        <f t="shared" si="2"/>
        <v>2194095.3589406493</v>
      </c>
      <c r="F57" s="107">
        <f t="shared" si="2"/>
        <v>2409285.5233072238</v>
      </c>
      <c r="G57" s="107">
        <f t="shared" si="2"/>
        <v>2645915.1949786623</v>
      </c>
      <c r="H57" s="107">
        <f t="shared" si="2"/>
        <v>2906150.2553382651</v>
      </c>
      <c r="I57" s="107">
        <f t="shared" si="2"/>
        <v>3192378.0134579088</v>
      </c>
      <c r="J57" s="107">
        <f t="shared" si="2"/>
        <v>3507230.0711145871</v>
      </c>
      <c r="K57" s="107">
        <f t="shared" si="2"/>
        <v>3853607.5683756252</v>
      </c>
      <c r="L57" s="107">
        <f t="shared" si="2"/>
        <v>4234709.0592557909</v>
      </c>
      <c r="M57" s="107">
        <f t="shared" si="2"/>
        <v>4654061.2932385076</v>
      </c>
      <c r="N57" s="107">
        <f t="shared" si="2"/>
        <v>5115553.2075239988</v>
      </c>
      <c r="O57" s="107">
        <f t="shared" si="2"/>
        <v>5623473.4670145484</v>
      </c>
      <c r="P57" s="107">
        <f t="shared" si="2"/>
        <v>6182551.924598082</v>
      </c>
      <c r="Q57" s="107">
        <f t="shared" si="2"/>
        <v>6798005.4136072285</v>
      </c>
      <c r="R57" s="107">
        <f t="shared" si="2"/>
        <v>7475588.3278119853</v>
      </c>
      <c r="S57" s="107">
        <f t="shared" si="2"/>
        <v>8221648.4923926173</v>
      </c>
      <c r="T57" s="107">
        <f t="shared" si="2"/>
        <v>9043188.8825251032</v>
      </c>
      <c r="U57" s="107">
        <f t="shared" si="2"/>
        <v>9947935.8050362542</v>
      </c>
      <c r="V57" s="107">
        <f t="shared" si="2"/>
        <v>10944414.223648923</v>
      </c>
      <c r="W57" s="107">
        <f t="shared" si="2"/>
        <v>12042030.980303396</v>
      </c>
    </row>
    <row r="58" spans="1:23" ht="12" customHeight="1" x14ac:dyDescent="0.25">
      <c r="A58" s="96" t="s">
        <v>228</v>
      </c>
      <c r="B58" s="108">
        <f t="shared" ref="B58:W58" si="3">SUM(B59:B63)</f>
        <v>0</v>
      </c>
      <c r="C58" s="108">
        <f t="shared" si="3"/>
        <v>0</v>
      </c>
      <c r="D58" s="108">
        <f t="shared" si="3"/>
        <v>348.91354476000004</v>
      </c>
      <c r="E58" s="108">
        <f t="shared" si="3"/>
        <v>338.80010868000005</v>
      </c>
      <c r="F58" s="108">
        <f t="shared" si="3"/>
        <v>328.68667260000007</v>
      </c>
      <c r="G58" s="108">
        <f t="shared" si="3"/>
        <v>318.57323652000008</v>
      </c>
      <c r="H58" s="108">
        <f t="shared" si="3"/>
        <v>308.45980044000009</v>
      </c>
      <c r="I58" s="108">
        <f t="shared" si="3"/>
        <v>298.34636436000011</v>
      </c>
      <c r="J58" s="108">
        <f t="shared" si="3"/>
        <v>288.23292828000012</v>
      </c>
      <c r="K58" s="108">
        <f t="shared" si="3"/>
        <v>278.11949220000014</v>
      </c>
      <c r="L58" s="108">
        <f t="shared" si="3"/>
        <v>268.00605612000015</v>
      </c>
      <c r="M58" s="108">
        <f t="shared" si="3"/>
        <v>257.89262004000017</v>
      </c>
      <c r="N58" s="108">
        <f t="shared" si="3"/>
        <v>247.77918396000018</v>
      </c>
      <c r="O58" s="108">
        <f t="shared" si="3"/>
        <v>237.6657478800002</v>
      </c>
      <c r="P58" s="108">
        <f t="shared" si="3"/>
        <v>227.55231180000021</v>
      </c>
      <c r="Q58" s="108">
        <f t="shared" si="3"/>
        <v>217.43887572000023</v>
      </c>
      <c r="R58" s="108">
        <f t="shared" si="3"/>
        <v>207.32543964000024</v>
      </c>
      <c r="S58" s="108">
        <f t="shared" si="3"/>
        <v>197.21200356000026</v>
      </c>
      <c r="T58" s="108">
        <f t="shared" si="3"/>
        <v>187.09856748000027</v>
      </c>
      <c r="U58" s="108">
        <f t="shared" si="3"/>
        <v>176.98513140000028</v>
      </c>
      <c r="V58" s="108">
        <f t="shared" si="3"/>
        <v>166.87169532000024</v>
      </c>
      <c r="W58" s="108">
        <f t="shared" si="3"/>
        <v>156.75825924000026</v>
      </c>
    </row>
    <row r="59" spans="1:23" ht="12" customHeight="1" x14ac:dyDescent="0.25">
      <c r="A59" s="109" t="s">
        <v>229</v>
      </c>
      <c r="B59" s="104">
        <f>B96*B47</f>
        <v>0</v>
      </c>
      <c r="C59" s="104">
        <f t="shared" ref="C59:W59" si="4">C96*C47</f>
        <v>0</v>
      </c>
      <c r="D59" s="104">
        <f t="shared" si="4"/>
        <v>0</v>
      </c>
      <c r="E59" s="104">
        <f t="shared" si="4"/>
        <v>0</v>
      </c>
      <c r="F59" s="104">
        <f t="shared" si="4"/>
        <v>0</v>
      </c>
      <c r="G59" s="104">
        <f t="shared" si="4"/>
        <v>0</v>
      </c>
      <c r="H59" s="104">
        <f t="shared" si="4"/>
        <v>0</v>
      </c>
      <c r="I59" s="104">
        <f t="shared" si="4"/>
        <v>0</v>
      </c>
      <c r="J59" s="104">
        <f t="shared" si="4"/>
        <v>0</v>
      </c>
      <c r="K59" s="104">
        <f t="shared" si="4"/>
        <v>0</v>
      </c>
      <c r="L59" s="104">
        <f t="shared" si="4"/>
        <v>0</v>
      </c>
      <c r="M59" s="104">
        <f t="shared" si="4"/>
        <v>0</v>
      </c>
      <c r="N59" s="104">
        <f t="shared" si="4"/>
        <v>0</v>
      </c>
      <c r="O59" s="104">
        <f t="shared" si="4"/>
        <v>0</v>
      </c>
      <c r="P59" s="104">
        <f t="shared" si="4"/>
        <v>0</v>
      </c>
      <c r="Q59" s="104">
        <f t="shared" si="4"/>
        <v>0</v>
      </c>
      <c r="R59" s="104">
        <f t="shared" si="4"/>
        <v>0</v>
      </c>
      <c r="S59" s="104">
        <f t="shared" si="4"/>
        <v>0</v>
      </c>
      <c r="T59" s="104">
        <f t="shared" si="4"/>
        <v>0</v>
      </c>
      <c r="U59" s="104">
        <f t="shared" si="4"/>
        <v>0</v>
      </c>
      <c r="V59" s="104">
        <f t="shared" si="4"/>
        <v>0</v>
      </c>
      <c r="W59" s="104">
        <f t="shared" si="4"/>
        <v>0</v>
      </c>
    </row>
    <row r="60" spans="1:23" ht="12" customHeight="1" x14ac:dyDescent="0.25">
      <c r="A60" s="109" t="s">
        <v>230</v>
      </c>
      <c r="B60" s="78">
        <f t="shared" ref="B60:W60" si="5">B47*B97</f>
        <v>0</v>
      </c>
      <c r="C60" s="104">
        <f t="shared" si="5"/>
        <v>0</v>
      </c>
      <c r="D60" s="104">
        <f t="shared" si="5"/>
        <v>0</v>
      </c>
      <c r="E60" s="104">
        <f t="shared" si="5"/>
        <v>0</v>
      </c>
      <c r="F60" s="104">
        <f t="shared" si="5"/>
        <v>0</v>
      </c>
      <c r="G60" s="104">
        <f t="shared" si="5"/>
        <v>0</v>
      </c>
      <c r="H60" s="104">
        <f t="shared" si="5"/>
        <v>0</v>
      </c>
      <c r="I60" s="104">
        <f t="shared" si="5"/>
        <v>0</v>
      </c>
      <c r="J60" s="104">
        <f t="shared" si="5"/>
        <v>0</v>
      </c>
      <c r="K60" s="104">
        <f t="shared" si="5"/>
        <v>0</v>
      </c>
      <c r="L60" s="104">
        <f t="shared" si="5"/>
        <v>0</v>
      </c>
      <c r="M60" s="104">
        <f t="shared" si="5"/>
        <v>0</v>
      </c>
      <c r="N60" s="104">
        <f t="shared" si="5"/>
        <v>0</v>
      </c>
      <c r="O60" s="104">
        <f t="shared" si="5"/>
        <v>0</v>
      </c>
      <c r="P60" s="104">
        <f t="shared" si="5"/>
        <v>0</v>
      </c>
      <c r="Q60" s="104">
        <f t="shared" si="5"/>
        <v>0</v>
      </c>
      <c r="R60" s="104">
        <f t="shared" si="5"/>
        <v>0</v>
      </c>
      <c r="S60" s="104">
        <f t="shared" si="5"/>
        <v>0</v>
      </c>
      <c r="T60" s="104">
        <f t="shared" si="5"/>
        <v>0</v>
      </c>
      <c r="U60" s="104">
        <f t="shared" si="5"/>
        <v>0</v>
      </c>
      <c r="V60" s="104">
        <f t="shared" si="5"/>
        <v>0</v>
      </c>
      <c r="W60" s="104">
        <f t="shared" si="5"/>
        <v>0</v>
      </c>
    </row>
    <row r="61" spans="1:23" ht="12" customHeight="1" x14ac:dyDescent="0.25">
      <c r="A61" s="109" t="s">
        <v>231</v>
      </c>
      <c r="B61" s="104">
        <f t="shared" ref="B61:W61" si="6">B98*B47</f>
        <v>0</v>
      </c>
      <c r="C61" s="104">
        <f t="shared" si="6"/>
        <v>0</v>
      </c>
      <c r="D61" s="104">
        <f t="shared" si="6"/>
        <v>0</v>
      </c>
      <c r="E61" s="104">
        <f t="shared" si="6"/>
        <v>0</v>
      </c>
      <c r="F61" s="104">
        <f t="shared" si="6"/>
        <v>0</v>
      </c>
      <c r="G61" s="104">
        <f t="shared" si="6"/>
        <v>0</v>
      </c>
      <c r="H61" s="104">
        <f t="shared" si="6"/>
        <v>0</v>
      </c>
      <c r="I61" s="104">
        <f t="shared" si="6"/>
        <v>0</v>
      </c>
      <c r="J61" s="104">
        <f t="shared" si="6"/>
        <v>0</v>
      </c>
      <c r="K61" s="104">
        <f t="shared" si="6"/>
        <v>0</v>
      </c>
      <c r="L61" s="104">
        <f t="shared" si="6"/>
        <v>0</v>
      </c>
      <c r="M61" s="104">
        <f t="shared" si="6"/>
        <v>0</v>
      </c>
      <c r="N61" s="104">
        <f t="shared" si="6"/>
        <v>0</v>
      </c>
      <c r="O61" s="104">
        <f t="shared" si="6"/>
        <v>0</v>
      </c>
      <c r="P61" s="104">
        <f t="shared" si="6"/>
        <v>0</v>
      </c>
      <c r="Q61" s="104">
        <f t="shared" si="6"/>
        <v>0</v>
      </c>
      <c r="R61" s="104">
        <f t="shared" si="6"/>
        <v>0</v>
      </c>
      <c r="S61" s="104">
        <f t="shared" si="6"/>
        <v>0</v>
      </c>
      <c r="T61" s="104">
        <f t="shared" si="6"/>
        <v>0</v>
      </c>
      <c r="U61" s="104">
        <f t="shared" si="6"/>
        <v>0</v>
      </c>
      <c r="V61" s="104">
        <f t="shared" si="6"/>
        <v>0</v>
      </c>
      <c r="W61" s="104">
        <f t="shared" si="6"/>
        <v>0</v>
      </c>
    </row>
    <row r="62" spans="1:23" ht="12.75" customHeight="1" x14ac:dyDescent="0.25">
      <c r="A62" s="109" t="s">
        <v>232</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233</v>
      </c>
      <c r="B63" s="104">
        <f>IF(B45&gt;=$B$92+1,(((B100+B100)/2)*$B$36),0)</f>
        <v>0</v>
      </c>
      <c r="C63" s="104">
        <f t="shared" ref="C63:W63" si="8">IF(C45&gt;=$B$92+1,(((B100+C100)/2)*$B$36),0)</f>
        <v>0</v>
      </c>
      <c r="D63" s="104">
        <f t="shared" si="8"/>
        <v>348.91354476000004</v>
      </c>
      <c r="E63" s="104">
        <f t="shared" si="8"/>
        <v>338.80010868000005</v>
      </c>
      <c r="F63" s="104">
        <f t="shared" si="8"/>
        <v>328.68667260000007</v>
      </c>
      <c r="G63" s="104">
        <f t="shared" si="8"/>
        <v>318.57323652000008</v>
      </c>
      <c r="H63" s="104">
        <f t="shared" si="8"/>
        <v>308.45980044000009</v>
      </c>
      <c r="I63" s="104">
        <f t="shared" si="8"/>
        <v>298.34636436000011</v>
      </c>
      <c r="J63" s="104">
        <f t="shared" si="8"/>
        <v>288.23292828000012</v>
      </c>
      <c r="K63" s="104">
        <f t="shared" si="8"/>
        <v>278.11949220000014</v>
      </c>
      <c r="L63" s="104">
        <f t="shared" si="8"/>
        <v>268.00605612000015</v>
      </c>
      <c r="M63" s="104">
        <f t="shared" si="8"/>
        <v>257.89262004000017</v>
      </c>
      <c r="N63" s="104">
        <f t="shared" si="8"/>
        <v>247.77918396000018</v>
      </c>
      <c r="O63" s="104">
        <f t="shared" si="8"/>
        <v>237.6657478800002</v>
      </c>
      <c r="P63" s="104">
        <f t="shared" si="8"/>
        <v>227.55231180000021</v>
      </c>
      <c r="Q63" s="104">
        <f t="shared" si="8"/>
        <v>217.43887572000023</v>
      </c>
      <c r="R63" s="104">
        <f t="shared" si="8"/>
        <v>207.32543964000024</v>
      </c>
      <c r="S63" s="104">
        <f t="shared" si="8"/>
        <v>197.21200356000026</v>
      </c>
      <c r="T63" s="104">
        <f t="shared" si="8"/>
        <v>187.09856748000027</v>
      </c>
      <c r="U63" s="104">
        <f t="shared" si="8"/>
        <v>176.98513140000028</v>
      </c>
      <c r="V63" s="104">
        <f t="shared" si="8"/>
        <v>166.87169532000024</v>
      </c>
      <c r="W63" s="104">
        <f t="shared" si="8"/>
        <v>156.75825924000026</v>
      </c>
    </row>
    <row r="64" spans="1:23" ht="30.75" customHeight="1" x14ac:dyDescent="0.25">
      <c r="A64" s="111" t="s">
        <v>234</v>
      </c>
      <c r="B64" s="108">
        <f t="shared" ref="B64:W64" si="9">B57-B58</f>
        <v>0</v>
      </c>
      <c r="C64" s="108">
        <f t="shared" si="9"/>
        <v>1867174.4212495829</v>
      </c>
      <c r="D64" s="108">
        <f t="shared" si="9"/>
        <v>1998030.62446269</v>
      </c>
      <c r="E64" s="108">
        <f t="shared" si="9"/>
        <v>2193756.5588319693</v>
      </c>
      <c r="F64" s="108">
        <f t="shared" si="9"/>
        <v>2408956.8366346238</v>
      </c>
      <c r="G64" s="108">
        <f t="shared" si="9"/>
        <v>2645596.6217421424</v>
      </c>
      <c r="H64" s="108">
        <f t="shared" si="9"/>
        <v>2905841.7955378252</v>
      </c>
      <c r="I64" s="108">
        <f t="shared" si="9"/>
        <v>3192079.6670935489</v>
      </c>
      <c r="J64" s="108">
        <f t="shared" si="9"/>
        <v>3506941.8381863073</v>
      </c>
      <c r="K64" s="108">
        <f t="shared" si="9"/>
        <v>3853329.448883425</v>
      </c>
      <c r="L64" s="108">
        <f t="shared" si="9"/>
        <v>4234441.0531996712</v>
      </c>
      <c r="M64" s="108">
        <f t="shared" si="9"/>
        <v>4653803.4006184675</v>
      </c>
      <c r="N64" s="108">
        <f t="shared" si="9"/>
        <v>5115305.4283400392</v>
      </c>
      <c r="O64" s="108">
        <f t="shared" si="9"/>
        <v>5623235.8012666684</v>
      </c>
      <c r="P64" s="108">
        <f t="shared" si="9"/>
        <v>6182324.3722862815</v>
      </c>
      <c r="Q64" s="108">
        <f t="shared" si="9"/>
        <v>6797787.9747315086</v>
      </c>
      <c r="R64" s="108">
        <f t="shared" si="9"/>
        <v>7475381.002372345</v>
      </c>
      <c r="S64" s="108">
        <f t="shared" si="9"/>
        <v>8221451.2803890575</v>
      </c>
      <c r="T64" s="108">
        <f t="shared" si="9"/>
        <v>9043001.7839576229</v>
      </c>
      <c r="U64" s="108">
        <f t="shared" si="9"/>
        <v>9947758.8199048545</v>
      </c>
      <c r="V64" s="108">
        <f t="shared" si="9"/>
        <v>10944247.351953603</v>
      </c>
      <c r="W64" s="108">
        <f t="shared" si="9"/>
        <v>12041874.222044155</v>
      </c>
    </row>
    <row r="65" spans="1:23" ht="11.25" customHeight="1" x14ac:dyDescent="0.25">
      <c r="A65" s="75" t="s">
        <v>235</v>
      </c>
      <c r="B65" s="110">
        <f t="shared" ref="B65:W65" si="10">IF(AND(B45&gt;$B$92,B45&lt;=$B$92+$B$27),$B$25/$B$27,0)</f>
        <v>0</v>
      </c>
      <c r="C65" s="110">
        <f t="shared" si="10"/>
        <v>0</v>
      </c>
      <c r="D65" s="110">
        <f t="shared" si="10"/>
        <v>180155.54914285714</v>
      </c>
      <c r="E65" s="110">
        <f t="shared" si="10"/>
        <v>180155.54914285714</v>
      </c>
      <c r="F65" s="110">
        <f t="shared" si="10"/>
        <v>180155.54914285714</v>
      </c>
      <c r="G65" s="110">
        <f t="shared" si="10"/>
        <v>180155.54914285714</v>
      </c>
      <c r="H65" s="110">
        <f t="shared" si="10"/>
        <v>180155.54914285714</v>
      </c>
      <c r="I65" s="110">
        <f t="shared" si="10"/>
        <v>180155.54914285714</v>
      </c>
      <c r="J65" s="110">
        <f t="shared" si="10"/>
        <v>180155.54914285714</v>
      </c>
      <c r="K65" s="110">
        <f t="shared" si="10"/>
        <v>180155.54914285714</v>
      </c>
      <c r="L65" s="110">
        <f t="shared" si="10"/>
        <v>180155.54914285714</v>
      </c>
      <c r="M65" s="110">
        <f t="shared" si="10"/>
        <v>180155.54914285714</v>
      </c>
      <c r="N65" s="110">
        <f t="shared" si="10"/>
        <v>180155.54914285714</v>
      </c>
      <c r="O65" s="110">
        <f t="shared" si="10"/>
        <v>180155.54914285714</v>
      </c>
      <c r="P65" s="110">
        <f t="shared" si="10"/>
        <v>180155.54914285714</v>
      </c>
      <c r="Q65" s="110">
        <f t="shared" si="10"/>
        <v>180155.54914285714</v>
      </c>
      <c r="R65" s="110">
        <f t="shared" si="10"/>
        <v>180155.54914285714</v>
      </c>
      <c r="S65" s="110">
        <f t="shared" si="10"/>
        <v>180155.54914285714</v>
      </c>
      <c r="T65" s="110">
        <f t="shared" si="10"/>
        <v>180155.54914285714</v>
      </c>
      <c r="U65" s="110">
        <f t="shared" si="10"/>
        <v>180155.54914285714</v>
      </c>
      <c r="V65" s="110">
        <f t="shared" si="10"/>
        <v>180155.54914285714</v>
      </c>
      <c r="W65" s="110">
        <f t="shared" si="10"/>
        <v>180155.54914285714</v>
      </c>
    </row>
    <row r="66" spans="1:23" ht="11.25" customHeight="1" x14ac:dyDescent="0.25">
      <c r="A66" s="75" t="s">
        <v>236</v>
      </c>
      <c r="B66" s="110">
        <f>IF(AND(B45&gt;$B$92,B45&lt;=$B$92+$B$27),B65,0)</f>
        <v>0</v>
      </c>
      <c r="C66" s="110">
        <f t="shared" ref="C66:W66" si="11">IF(AND(C45&gt;$B$92,C45&lt;=$B$92+$B$27),C65+B66,0)</f>
        <v>0</v>
      </c>
      <c r="D66" s="110">
        <f t="shared" si="11"/>
        <v>180155.54914285714</v>
      </c>
      <c r="E66" s="110">
        <f t="shared" si="11"/>
        <v>360311.09828571428</v>
      </c>
      <c r="F66" s="110">
        <f t="shared" si="11"/>
        <v>540466.64742857148</v>
      </c>
      <c r="G66" s="110">
        <f t="shared" si="11"/>
        <v>720622.19657142856</v>
      </c>
      <c r="H66" s="110">
        <f t="shared" si="11"/>
        <v>900777.74571428564</v>
      </c>
      <c r="I66" s="110">
        <f t="shared" si="11"/>
        <v>1080933.2948571427</v>
      </c>
      <c r="J66" s="110">
        <f t="shared" si="11"/>
        <v>1261088.8439999998</v>
      </c>
      <c r="K66" s="110">
        <f t="shared" si="11"/>
        <v>1441244.3931428569</v>
      </c>
      <c r="L66" s="110">
        <f t="shared" si="11"/>
        <v>1621399.942285714</v>
      </c>
      <c r="M66" s="110">
        <f t="shared" si="11"/>
        <v>1801555.4914285711</v>
      </c>
      <c r="N66" s="110">
        <f t="shared" si="11"/>
        <v>1981711.0405714281</v>
      </c>
      <c r="O66" s="110">
        <f t="shared" si="11"/>
        <v>2161866.5897142855</v>
      </c>
      <c r="P66" s="110">
        <f t="shared" si="11"/>
        <v>2342022.1388571425</v>
      </c>
      <c r="Q66" s="110">
        <f t="shared" si="11"/>
        <v>2522177.6879999996</v>
      </c>
      <c r="R66" s="110">
        <f t="shared" si="11"/>
        <v>2702333.2371428567</v>
      </c>
      <c r="S66" s="110">
        <f t="shared" si="11"/>
        <v>2882488.7862857138</v>
      </c>
      <c r="T66" s="110">
        <f t="shared" si="11"/>
        <v>3062644.3354285709</v>
      </c>
      <c r="U66" s="110">
        <f t="shared" si="11"/>
        <v>3242799.8845714279</v>
      </c>
      <c r="V66" s="110">
        <f t="shared" si="11"/>
        <v>3422955.433714285</v>
      </c>
      <c r="W66" s="110">
        <f t="shared" si="11"/>
        <v>3603110.9828571421</v>
      </c>
    </row>
    <row r="67" spans="1:23" ht="25.5" customHeight="1" x14ac:dyDescent="0.25">
      <c r="A67" s="111" t="s">
        <v>237</v>
      </c>
      <c r="B67" s="108">
        <f t="shared" ref="B67:W67" si="12">B64-B65</f>
        <v>0</v>
      </c>
      <c r="C67" s="108">
        <f t="shared" si="12"/>
        <v>1867174.4212495829</v>
      </c>
      <c r="D67" s="108">
        <f>D64-D65</f>
        <v>1817875.0753198329</v>
      </c>
      <c r="E67" s="108">
        <f t="shared" si="12"/>
        <v>2013601.0096891122</v>
      </c>
      <c r="F67" s="108">
        <f t="shared" si="12"/>
        <v>2228801.2874917667</v>
      </c>
      <c r="G67" s="108">
        <f t="shared" si="12"/>
        <v>2465441.0725992853</v>
      </c>
      <c r="H67" s="108">
        <f t="shared" si="12"/>
        <v>2725686.2463949681</v>
      </c>
      <c r="I67" s="108">
        <f t="shared" si="12"/>
        <v>3011924.1179506918</v>
      </c>
      <c r="J67" s="108">
        <f t="shared" si="12"/>
        <v>3326786.2890434503</v>
      </c>
      <c r="K67" s="108">
        <f t="shared" si="12"/>
        <v>3673173.8997405679</v>
      </c>
      <c r="L67" s="108">
        <f t="shared" si="12"/>
        <v>4054285.5040568141</v>
      </c>
      <c r="M67" s="108">
        <f t="shared" si="12"/>
        <v>4473647.8514756104</v>
      </c>
      <c r="N67" s="108">
        <f t="shared" si="12"/>
        <v>4935149.8791971821</v>
      </c>
      <c r="O67" s="108">
        <f t="shared" si="12"/>
        <v>5443080.2521238113</v>
      </c>
      <c r="P67" s="108">
        <f t="shared" si="12"/>
        <v>6002168.8231434245</v>
      </c>
      <c r="Q67" s="108">
        <f t="shared" si="12"/>
        <v>6617632.4255886516</v>
      </c>
      <c r="R67" s="108">
        <f t="shared" si="12"/>
        <v>7295225.4532294879</v>
      </c>
      <c r="S67" s="108">
        <f t="shared" si="12"/>
        <v>8041295.7312462004</v>
      </c>
      <c r="T67" s="108">
        <f t="shared" si="12"/>
        <v>8862846.2348147649</v>
      </c>
      <c r="U67" s="108">
        <f t="shared" si="12"/>
        <v>9767603.2707619965</v>
      </c>
      <c r="V67" s="108">
        <f t="shared" si="12"/>
        <v>10764091.802810745</v>
      </c>
      <c r="W67" s="108">
        <f t="shared" si="12"/>
        <v>11861718.672901297</v>
      </c>
    </row>
    <row r="68" spans="1:23" ht="12" customHeight="1" x14ac:dyDescent="0.25">
      <c r="A68" s="75" t="s">
        <v>238</v>
      </c>
      <c r="B68" s="104">
        <f t="shared" ref="B68:W68" si="13">B54</f>
        <v>0</v>
      </c>
      <c r="C68" s="104">
        <f t="shared" si="13"/>
        <v>0</v>
      </c>
      <c r="D68" s="104">
        <f t="shared" si="13"/>
        <v>0</v>
      </c>
      <c r="E68" s="104">
        <f t="shared" si="13"/>
        <v>0</v>
      </c>
      <c r="F68" s="104">
        <f t="shared" si="13"/>
        <v>0</v>
      </c>
      <c r="G68" s="104">
        <f t="shared" si="13"/>
        <v>0</v>
      </c>
      <c r="H68" s="104">
        <f t="shared" si="13"/>
        <v>0</v>
      </c>
      <c r="I68" s="104">
        <f t="shared" si="13"/>
        <v>0</v>
      </c>
      <c r="J68" s="104">
        <f t="shared" si="13"/>
        <v>0</v>
      </c>
      <c r="K68" s="104">
        <f t="shared" si="13"/>
        <v>0</v>
      </c>
      <c r="L68" s="104">
        <f t="shared" si="13"/>
        <v>0</v>
      </c>
      <c r="M68" s="104">
        <f t="shared" si="13"/>
        <v>0</v>
      </c>
      <c r="N68" s="104">
        <f t="shared" si="13"/>
        <v>0</v>
      </c>
      <c r="O68" s="104">
        <f t="shared" si="13"/>
        <v>0</v>
      </c>
      <c r="P68" s="104">
        <f t="shared" si="13"/>
        <v>0</v>
      </c>
      <c r="Q68" s="104">
        <f t="shared" si="13"/>
        <v>0</v>
      </c>
      <c r="R68" s="104">
        <f t="shared" si="13"/>
        <v>0</v>
      </c>
      <c r="S68" s="104">
        <f t="shared" si="13"/>
        <v>0</v>
      </c>
      <c r="T68" s="104">
        <f t="shared" si="13"/>
        <v>0</v>
      </c>
      <c r="U68" s="104">
        <f t="shared" si="13"/>
        <v>0</v>
      </c>
      <c r="V68" s="104">
        <f t="shared" si="13"/>
        <v>0</v>
      </c>
      <c r="W68" s="104">
        <f t="shared" si="13"/>
        <v>0</v>
      </c>
    </row>
    <row r="69" spans="1:23" ht="12.75" customHeight="1" x14ac:dyDescent="0.25">
      <c r="A69" s="96" t="s">
        <v>239</v>
      </c>
      <c r="B69" s="107">
        <f>B67+B68</f>
        <v>0</v>
      </c>
      <c r="C69" s="107">
        <f>C67+C68</f>
        <v>1867174.4212495829</v>
      </c>
      <c r="D69" s="107">
        <f>D67+D68</f>
        <v>1817875.0753198329</v>
      </c>
      <c r="E69" s="107">
        <f>E67+E68</f>
        <v>2013601.0096891122</v>
      </c>
      <c r="F69" s="107">
        <f t="shared" ref="F69:W69" si="14">F67-F68</f>
        <v>2228801.2874917667</v>
      </c>
      <c r="G69" s="107">
        <f t="shared" si="14"/>
        <v>2465441.0725992853</v>
      </c>
      <c r="H69" s="107">
        <f t="shared" si="14"/>
        <v>2725686.2463949681</v>
      </c>
      <c r="I69" s="107">
        <f t="shared" si="14"/>
        <v>3011924.1179506918</v>
      </c>
      <c r="J69" s="107">
        <f t="shared" si="14"/>
        <v>3326786.2890434503</v>
      </c>
      <c r="K69" s="107">
        <f t="shared" si="14"/>
        <v>3673173.8997405679</v>
      </c>
      <c r="L69" s="107">
        <f t="shared" si="14"/>
        <v>4054285.5040568141</v>
      </c>
      <c r="M69" s="107">
        <f t="shared" si="14"/>
        <v>4473647.8514756104</v>
      </c>
      <c r="N69" s="107">
        <f t="shared" si="14"/>
        <v>4935149.8791971821</v>
      </c>
      <c r="O69" s="107">
        <f t="shared" si="14"/>
        <v>5443080.2521238113</v>
      </c>
      <c r="P69" s="107">
        <f t="shared" si="14"/>
        <v>6002168.8231434245</v>
      </c>
      <c r="Q69" s="107">
        <f t="shared" si="14"/>
        <v>6617632.4255886516</v>
      </c>
      <c r="R69" s="107">
        <f t="shared" si="14"/>
        <v>7295225.4532294879</v>
      </c>
      <c r="S69" s="107">
        <f t="shared" si="14"/>
        <v>8041295.7312462004</v>
      </c>
      <c r="T69" s="107">
        <f t="shared" si="14"/>
        <v>8862846.2348147649</v>
      </c>
      <c r="U69" s="107">
        <f t="shared" si="14"/>
        <v>9767603.2707619965</v>
      </c>
      <c r="V69" s="107">
        <f t="shared" si="14"/>
        <v>10764091.802810745</v>
      </c>
      <c r="W69" s="107">
        <f t="shared" si="14"/>
        <v>11861718.672901297</v>
      </c>
    </row>
    <row r="70" spans="1:23" ht="12" customHeight="1" x14ac:dyDescent="0.25">
      <c r="A70" s="75" t="s">
        <v>207</v>
      </c>
      <c r="B70" s="104">
        <f t="shared" ref="B70:W70" si="15">-IF(B69&gt;0, B69*$B$35, 0)</f>
        <v>0</v>
      </c>
      <c r="C70" s="104">
        <f t="shared" si="15"/>
        <v>-373434.88424991659</v>
      </c>
      <c r="D70" s="104">
        <f t="shared" si="15"/>
        <v>-363575.01506396662</v>
      </c>
      <c r="E70" s="104">
        <f t="shared" si="15"/>
        <v>-402720.20193782245</v>
      </c>
      <c r="F70" s="104">
        <f t="shared" si="15"/>
        <v>-445760.25749835337</v>
      </c>
      <c r="G70" s="104">
        <f t="shared" si="15"/>
        <v>-493088.21451985708</v>
      </c>
      <c r="H70" s="104">
        <f t="shared" si="15"/>
        <v>-545137.2492789937</v>
      </c>
      <c r="I70" s="104">
        <f t="shared" si="15"/>
        <v>-602384.82359013835</v>
      </c>
      <c r="J70" s="104">
        <f t="shared" si="15"/>
        <v>-665357.25780869008</v>
      </c>
      <c r="K70" s="104">
        <f t="shared" si="15"/>
        <v>-734634.7799481136</v>
      </c>
      <c r="L70" s="104">
        <f t="shared" si="15"/>
        <v>-810857.10081136285</v>
      </c>
      <c r="M70" s="104">
        <f t="shared" si="15"/>
        <v>-894729.5702951221</v>
      </c>
      <c r="N70" s="104">
        <f t="shared" si="15"/>
        <v>-987029.97583943652</v>
      </c>
      <c r="O70" s="104">
        <f t="shared" si="15"/>
        <v>-1088616.0504247623</v>
      </c>
      <c r="P70" s="104">
        <f t="shared" si="15"/>
        <v>-1200433.7646286848</v>
      </c>
      <c r="Q70" s="104">
        <f t="shared" si="15"/>
        <v>-1323526.4851177305</v>
      </c>
      <c r="R70" s="104">
        <f t="shared" si="15"/>
        <v>-1459045.0906458977</v>
      </c>
      <c r="S70" s="104">
        <f t="shared" si="15"/>
        <v>-1608259.1462492403</v>
      </c>
      <c r="T70" s="104">
        <f t="shared" si="15"/>
        <v>-1772569.2469629531</v>
      </c>
      <c r="U70" s="104">
        <f t="shared" si="15"/>
        <v>-1953520.6541523994</v>
      </c>
      <c r="V70" s="104">
        <f t="shared" si="15"/>
        <v>-2152818.360562149</v>
      </c>
      <c r="W70" s="104">
        <f t="shared" si="15"/>
        <v>-2372343.7345802593</v>
      </c>
    </row>
    <row r="71" spans="1:23" ht="12.75" customHeight="1" thickBot="1" x14ac:dyDescent="0.3">
      <c r="A71" s="112" t="s">
        <v>240</v>
      </c>
      <c r="B71" s="113">
        <f t="shared" ref="B71:W71" si="16">B69+B70</f>
        <v>0</v>
      </c>
      <c r="C71" s="113">
        <f>C69+C70</f>
        <v>1493739.5369996664</v>
      </c>
      <c r="D71" s="113">
        <f t="shared" si="16"/>
        <v>1454300.0602558663</v>
      </c>
      <c r="E71" s="113">
        <f t="shared" si="16"/>
        <v>1610880.8077512898</v>
      </c>
      <c r="F71" s="113">
        <f t="shared" si="16"/>
        <v>1783041.0299934135</v>
      </c>
      <c r="G71" s="113">
        <f t="shared" si="16"/>
        <v>1972352.8580794283</v>
      </c>
      <c r="H71" s="113">
        <f t="shared" si="16"/>
        <v>2180548.9971159743</v>
      </c>
      <c r="I71" s="113">
        <f t="shared" si="16"/>
        <v>2409539.2943605534</v>
      </c>
      <c r="J71" s="113">
        <f t="shared" si="16"/>
        <v>2661429.0312347603</v>
      </c>
      <c r="K71" s="113">
        <f t="shared" si="16"/>
        <v>2938539.1197924544</v>
      </c>
      <c r="L71" s="113">
        <f t="shared" si="16"/>
        <v>3243428.4032454514</v>
      </c>
      <c r="M71" s="113">
        <f t="shared" si="16"/>
        <v>3578918.2811804884</v>
      </c>
      <c r="N71" s="113">
        <f t="shared" si="16"/>
        <v>3948119.9033577456</v>
      </c>
      <c r="O71" s="113">
        <f t="shared" si="16"/>
        <v>4354464.2016990492</v>
      </c>
      <c r="P71" s="113">
        <f t="shared" si="16"/>
        <v>4801735.0585147394</v>
      </c>
      <c r="Q71" s="113">
        <f t="shared" si="16"/>
        <v>5294105.9404709209</v>
      </c>
      <c r="R71" s="113">
        <f t="shared" si="16"/>
        <v>5836180.3625835907</v>
      </c>
      <c r="S71" s="113">
        <f t="shared" si="16"/>
        <v>6433036.5849969601</v>
      </c>
      <c r="T71" s="113">
        <f t="shared" si="16"/>
        <v>7090276.9878518116</v>
      </c>
      <c r="U71" s="113">
        <f t="shared" si="16"/>
        <v>7814082.6166095976</v>
      </c>
      <c r="V71" s="113">
        <f t="shared" si="16"/>
        <v>8611273.4422485959</v>
      </c>
      <c r="W71" s="113">
        <f t="shared" si="16"/>
        <v>9489374.9383210372</v>
      </c>
    </row>
    <row r="72" spans="1:23" ht="14.25" customHeight="1" thickBot="1" x14ac:dyDescent="0.3">
      <c r="A72" s="99"/>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1" t="s">
        <v>241</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237</v>
      </c>
      <c r="B74" s="108">
        <f t="shared" ref="B74:W74" si="18">B67</f>
        <v>0</v>
      </c>
      <c r="C74" s="313">
        <f t="shared" si="18"/>
        <v>1867174.4212495829</v>
      </c>
      <c r="D74" s="108">
        <f t="shared" si="18"/>
        <v>1817875.0753198329</v>
      </c>
      <c r="E74" s="108">
        <f t="shared" si="18"/>
        <v>2013601.0096891122</v>
      </c>
      <c r="F74" s="108">
        <f t="shared" si="18"/>
        <v>2228801.2874917667</v>
      </c>
      <c r="G74" s="108">
        <f t="shared" si="18"/>
        <v>2465441.0725992853</v>
      </c>
      <c r="H74" s="108">
        <f t="shared" si="18"/>
        <v>2725686.2463949681</v>
      </c>
      <c r="I74" s="108">
        <f t="shared" si="18"/>
        <v>3011924.1179506918</v>
      </c>
      <c r="J74" s="108">
        <f t="shared" si="18"/>
        <v>3326786.2890434503</v>
      </c>
      <c r="K74" s="108">
        <f t="shared" si="18"/>
        <v>3673173.8997405679</v>
      </c>
      <c r="L74" s="108">
        <f t="shared" si="18"/>
        <v>4054285.5040568141</v>
      </c>
      <c r="M74" s="108">
        <f t="shared" si="18"/>
        <v>4473647.8514756104</v>
      </c>
      <c r="N74" s="108">
        <f t="shared" si="18"/>
        <v>4935149.8791971821</v>
      </c>
      <c r="O74" s="108">
        <f t="shared" si="18"/>
        <v>5443080.2521238113</v>
      </c>
      <c r="P74" s="108">
        <f t="shared" si="18"/>
        <v>6002168.8231434245</v>
      </c>
      <c r="Q74" s="108">
        <f t="shared" si="18"/>
        <v>6617632.4255886516</v>
      </c>
      <c r="R74" s="108">
        <f t="shared" si="18"/>
        <v>7295225.4532294879</v>
      </c>
      <c r="S74" s="108">
        <f t="shared" si="18"/>
        <v>8041295.7312462004</v>
      </c>
      <c r="T74" s="108">
        <f t="shared" si="18"/>
        <v>8862846.2348147649</v>
      </c>
      <c r="U74" s="108">
        <f t="shared" si="18"/>
        <v>9767603.2707619965</v>
      </c>
      <c r="V74" s="108">
        <f t="shared" si="18"/>
        <v>10764091.802810745</v>
      </c>
      <c r="W74" s="108">
        <f t="shared" si="18"/>
        <v>11861718.672901297</v>
      </c>
    </row>
    <row r="75" spans="1:23" ht="12" customHeight="1" x14ac:dyDescent="0.25">
      <c r="A75" s="75" t="s">
        <v>235</v>
      </c>
      <c r="B75" s="104">
        <f t="shared" ref="B75:W75" si="19">B65</f>
        <v>0</v>
      </c>
      <c r="C75" s="104">
        <f t="shared" si="19"/>
        <v>0</v>
      </c>
      <c r="D75" s="104">
        <f t="shared" si="19"/>
        <v>180155.54914285714</v>
      </c>
      <c r="E75" s="104">
        <f t="shared" si="19"/>
        <v>180155.54914285714</v>
      </c>
      <c r="F75" s="104">
        <f t="shared" si="19"/>
        <v>180155.54914285714</v>
      </c>
      <c r="G75" s="104">
        <f t="shared" si="19"/>
        <v>180155.54914285714</v>
      </c>
      <c r="H75" s="104">
        <f t="shared" si="19"/>
        <v>180155.54914285714</v>
      </c>
      <c r="I75" s="104">
        <f t="shared" si="19"/>
        <v>180155.54914285714</v>
      </c>
      <c r="J75" s="104">
        <f t="shared" si="19"/>
        <v>180155.54914285714</v>
      </c>
      <c r="K75" s="104">
        <f t="shared" si="19"/>
        <v>180155.54914285714</v>
      </c>
      <c r="L75" s="104">
        <f t="shared" si="19"/>
        <v>180155.54914285714</v>
      </c>
      <c r="M75" s="104">
        <f t="shared" si="19"/>
        <v>180155.54914285714</v>
      </c>
      <c r="N75" s="104">
        <f t="shared" si="19"/>
        <v>180155.54914285714</v>
      </c>
      <c r="O75" s="104">
        <f t="shared" si="19"/>
        <v>180155.54914285714</v>
      </c>
      <c r="P75" s="104">
        <f t="shared" si="19"/>
        <v>180155.54914285714</v>
      </c>
      <c r="Q75" s="104">
        <f t="shared" si="19"/>
        <v>180155.54914285714</v>
      </c>
      <c r="R75" s="104">
        <f t="shared" si="19"/>
        <v>180155.54914285714</v>
      </c>
      <c r="S75" s="104">
        <f t="shared" si="19"/>
        <v>180155.54914285714</v>
      </c>
      <c r="T75" s="104">
        <f t="shared" si="19"/>
        <v>180155.54914285714</v>
      </c>
      <c r="U75" s="104">
        <f t="shared" si="19"/>
        <v>180155.54914285714</v>
      </c>
      <c r="V75" s="104">
        <f t="shared" si="19"/>
        <v>180155.54914285714</v>
      </c>
      <c r="W75" s="104">
        <f t="shared" si="19"/>
        <v>180155.54914285714</v>
      </c>
    </row>
    <row r="76" spans="1:23" ht="12" customHeight="1" x14ac:dyDescent="0.25">
      <c r="A76" s="75" t="s">
        <v>238</v>
      </c>
      <c r="B76" s="104">
        <f t="shared" ref="B76:W76" si="20">B68</f>
        <v>0</v>
      </c>
      <c r="C76" s="104">
        <f t="shared" si="20"/>
        <v>0</v>
      </c>
      <c r="D76" s="104">
        <f t="shared" si="20"/>
        <v>0</v>
      </c>
      <c r="E76" s="104">
        <f t="shared" si="20"/>
        <v>0</v>
      </c>
      <c r="F76" s="104">
        <f t="shared" si="20"/>
        <v>0</v>
      </c>
      <c r="G76" s="104">
        <f t="shared" si="20"/>
        <v>0</v>
      </c>
      <c r="H76" s="104">
        <f t="shared" si="20"/>
        <v>0</v>
      </c>
      <c r="I76" s="104">
        <f t="shared" si="20"/>
        <v>0</v>
      </c>
      <c r="J76" s="104">
        <f t="shared" si="20"/>
        <v>0</v>
      </c>
      <c r="K76" s="104">
        <f t="shared" si="20"/>
        <v>0</v>
      </c>
      <c r="L76" s="104">
        <f t="shared" si="20"/>
        <v>0</v>
      </c>
      <c r="M76" s="104">
        <f t="shared" si="20"/>
        <v>0</v>
      </c>
      <c r="N76" s="104">
        <f t="shared" si="20"/>
        <v>0</v>
      </c>
      <c r="O76" s="104">
        <f t="shared" si="20"/>
        <v>0</v>
      </c>
      <c r="P76" s="104">
        <f t="shared" si="20"/>
        <v>0</v>
      </c>
      <c r="Q76" s="104">
        <f t="shared" si="20"/>
        <v>0</v>
      </c>
      <c r="R76" s="104">
        <f t="shared" si="20"/>
        <v>0</v>
      </c>
      <c r="S76" s="104">
        <f t="shared" si="20"/>
        <v>0</v>
      </c>
      <c r="T76" s="104">
        <f t="shared" si="20"/>
        <v>0</v>
      </c>
      <c r="U76" s="104">
        <f t="shared" si="20"/>
        <v>0</v>
      </c>
      <c r="V76" s="104">
        <f t="shared" si="20"/>
        <v>0</v>
      </c>
      <c r="W76" s="104">
        <f t="shared" si="20"/>
        <v>0</v>
      </c>
    </row>
    <row r="77" spans="1:23" ht="12" customHeight="1" x14ac:dyDescent="0.25">
      <c r="A77" s="75" t="s">
        <v>207</v>
      </c>
      <c r="B77" s="110">
        <f>IF(SUM($B$70:B70),0,SUM($B$70:B70))</f>
        <v>0</v>
      </c>
      <c r="C77" s="110">
        <f>IF(SUM($B$70:C70)+SUM($B$77:B77)&gt;0,0,SUM($B$70:C70)-SUM($B$77:B77))</f>
        <v>-373434.88424991659</v>
      </c>
      <c r="D77" s="110">
        <f>IF(SUM($B$70:D70)+SUM($B$77:C77)&gt;0,0,SUM($B$70:D70)-SUM($B$77:C77))</f>
        <v>-363575.01506396657</v>
      </c>
      <c r="E77" s="110">
        <f>IF(SUM($B$70:E70)+SUM($B$77:D77)&gt;0,0,SUM($B$70:E70)-SUM($B$77:D77))</f>
        <v>-402720.20193782239</v>
      </c>
      <c r="F77" s="110">
        <f>IF(SUM($B$70:F70)+SUM($B$77:E77)&gt;0,0,SUM($B$70:F70)-SUM($B$77:E77))</f>
        <v>-445760.25749835325</v>
      </c>
      <c r="G77" s="110">
        <f>IF(SUM($B$70:G70)+SUM($B$77:F77)&gt;0,0,SUM($B$70:G70)-SUM($B$77:F77))</f>
        <v>-493088.21451985696</v>
      </c>
      <c r="H77" s="110">
        <f>IF(SUM($B$70:H70)+SUM($B$77:G77)&gt;0,0,SUM($B$70:H70)-SUM($B$77:G77))</f>
        <v>-545137.24927899381</v>
      </c>
      <c r="I77" s="110">
        <f>IF(SUM($B$70:I70)+SUM($B$77:H77)&gt;0,0,SUM($B$70:I70)-SUM($B$77:H77))</f>
        <v>-602384.82359013846</v>
      </c>
      <c r="J77" s="110">
        <f>IF(SUM($B$70:J70)+SUM($B$77:I77)&gt;0,0,SUM($B$70:J70)-SUM($B$77:I77))</f>
        <v>-665357.25780868996</v>
      </c>
      <c r="K77" s="110">
        <f>IF(SUM($B$70:K70)+SUM($B$77:J77)&gt;0,0,SUM($B$70:K70)-SUM($B$77:J77))</f>
        <v>-734634.77994811349</v>
      </c>
      <c r="L77" s="110">
        <f>IF(SUM($B$70:L70)+SUM($B$77:K77)&gt;0,0,SUM($B$70:L70)-SUM($B$77:K77))</f>
        <v>-810857.1008113632</v>
      </c>
      <c r="M77" s="110">
        <f>IF(SUM($B$70:M70)+SUM($B$77:L77)&gt;0,0,SUM($B$70:M70)-SUM($B$77:L77))</f>
        <v>-894729.57029512245</v>
      </c>
      <c r="N77" s="110">
        <f>IF(SUM($B$70:N70)+SUM($B$77:M77)&gt;0,0,SUM($B$70:N70)-SUM($B$77:M77))</f>
        <v>-987029.97583943699</v>
      </c>
      <c r="O77" s="110">
        <f>IF(SUM($B$70:O70)+SUM($B$77:N77)&gt;0,0,SUM($B$70:O70)-SUM($B$77:N77))</f>
        <v>-1088616.0504247621</v>
      </c>
      <c r="P77" s="110">
        <f>IF(SUM($B$70:P70)+SUM($B$77:O77)&gt;0,0,SUM($B$70:P70)-SUM($B$77:O77))</f>
        <v>-1200433.7646286841</v>
      </c>
      <c r="Q77" s="110">
        <f>IF(SUM($B$70:Q70)+SUM($B$77:P77)&gt;0,0,SUM($B$70:Q70)-SUM($B$77:P77))</f>
        <v>-1323526.4851177298</v>
      </c>
      <c r="R77" s="110">
        <f>IF(SUM($B$70:R70)+SUM($B$77:Q77)&gt;0,0,SUM($B$70:R70)-SUM($B$77:Q77))</f>
        <v>-1459045.0906458981</v>
      </c>
      <c r="S77" s="110">
        <f>IF(SUM($B$70:S70)+SUM($B$77:R77)&gt;0,0,SUM($B$70:S70)-SUM($B$77:R77))</f>
        <v>-1608259.1462492403</v>
      </c>
      <c r="T77" s="110">
        <f>IF(SUM($B$70:T70)+SUM($B$77:S77)&gt;0,0,SUM($B$70:T70)-SUM($B$77:S77))</f>
        <v>-1772569.2469629534</v>
      </c>
      <c r="U77" s="110">
        <f>IF(SUM($B$70:U70)+SUM($B$77:T77)&gt;0,0,SUM($B$70:U70)-SUM($B$77:T77))</f>
        <v>-1953520.6541523989</v>
      </c>
      <c r="V77" s="110">
        <f>IF(SUM($B$70:V70)+SUM($B$77:U77)&gt;0,0,SUM($B$70:V70)-SUM($B$77:U77))</f>
        <v>-2152818.3605621494</v>
      </c>
      <c r="W77" s="110">
        <f>IF(SUM($B$70:W70)+SUM($B$77:V77)&gt;0,0,SUM($B$70:W70)-SUM($B$77:V77))</f>
        <v>-2372343.7345802598</v>
      </c>
    </row>
    <row r="78" spans="1:23" ht="12" customHeight="1" x14ac:dyDescent="0.25">
      <c r="A78" s="75" t="s">
        <v>242</v>
      </c>
      <c r="B78" s="104">
        <f t="shared" ref="B78:W78" si="21">(B57*0.2-B58*0.2)</f>
        <v>0</v>
      </c>
      <c r="C78" s="104">
        <f t="shared" si="21"/>
        <v>373434.88424991659</v>
      </c>
      <c r="D78" s="104">
        <f t="shared" si="21"/>
        <v>399606.12489253801</v>
      </c>
      <c r="E78" s="104">
        <f t="shared" si="21"/>
        <v>438751.31176639389</v>
      </c>
      <c r="F78" s="104">
        <f t="shared" si="21"/>
        <v>481791.36732692481</v>
      </c>
      <c r="G78" s="104">
        <f t="shared" si="21"/>
        <v>529119.3243484284</v>
      </c>
      <c r="H78" s="104">
        <f t="shared" si="21"/>
        <v>581168.35910756502</v>
      </c>
      <c r="I78" s="104">
        <f t="shared" si="21"/>
        <v>638415.93341870978</v>
      </c>
      <c r="J78" s="104">
        <f t="shared" si="21"/>
        <v>701388.36763726152</v>
      </c>
      <c r="K78" s="104">
        <f t="shared" si="21"/>
        <v>770665.88977668504</v>
      </c>
      <c r="L78" s="104">
        <f t="shared" si="21"/>
        <v>846888.21063993429</v>
      </c>
      <c r="M78" s="104">
        <f t="shared" si="21"/>
        <v>930760.68012369354</v>
      </c>
      <c r="N78" s="104">
        <f t="shared" si="21"/>
        <v>1023061.0856680078</v>
      </c>
      <c r="O78" s="104">
        <f t="shared" si="21"/>
        <v>1124647.1602533336</v>
      </c>
      <c r="P78" s="104">
        <f t="shared" si="21"/>
        <v>1236464.8744572564</v>
      </c>
      <c r="Q78" s="104">
        <f t="shared" si="21"/>
        <v>1359557.5949463018</v>
      </c>
      <c r="R78" s="104">
        <f t="shared" si="21"/>
        <v>1495076.200474469</v>
      </c>
      <c r="S78" s="104">
        <f t="shared" si="21"/>
        <v>1644290.2560778116</v>
      </c>
      <c r="T78" s="104">
        <f t="shared" si="21"/>
        <v>1808600.3567915247</v>
      </c>
      <c r="U78" s="104">
        <f t="shared" si="21"/>
        <v>1989551.763980971</v>
      </c>
      <c r="V78" s="104">
        <f t="shared" si="21"/>
        <v>2188849.4703907203</v>
      </c>
      <c r="W78" s="104">
        <f t="shared" si="21"/>
        <v>2408374.8444088316</v>
      </c>
    </row>
    <row r="79" spans="1:23" ht="12" customHeight="1" x14ac:dyDescent="0.25">
      <c r="A79" s="75" t="s">
        <v>243</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244</v>
      </c>
      <c r="B80" s="104">
        <v>0</v>
      </c>
      <c r="C80" s="104">
        <v>-329646.84000000003</v>
      </c>
      <c r="D80" s="104">
        <v>0</v>
      </c>
      <c r="E80" s="104">
        <v>0</v>
      </c>
      <c r="F80" s="104">
        <v>0</v>
      </c>
      <c r="G80" s="104">
        <v>0</v>
      </c>
      <c r="H80" s="104">
        <v>0</v>
      </c>
      <c r="I80" s="104">
        <v>0</v>
      </c>
      <c r="J80" s="104">
        <v>0</v>
      </c>
      <c r="K80" s="104">
        <v>0</v>
      </c>
      <c r="L80" s="104">
        <v>0</v>
      </c>
      <c r="M80" s="104">
        <v>0</v>
      </c>
      <c r="N80" s="104">
        <v>0</v>
      </c>
      <c r="O80" s="104">
        <v>0</v>
      </c>
      <c r="P80" s="104">
        <v>0</v>
      </c>
      <c r="Q80" s="104">
        <v>0</v>
      </c>
      <c r="R80" s="104">
        <v>0</v>
      </c>
      <c r="S80" s="104">
        <v>0</v>
      </c>
      <c r="T80" s="104">
        <v>0</v>
      </c>
      <c r="U80" s="104">
        <v>0</v>
      </c>
      <c r="V80" s="104">
        <v>0</v>
      </c>
      <c r="W80" s="104">
        <v>0</v>
      </c>
    </row>
    <row r="81" spans="1:23" ht="12.75" customHeight="1" x14ac:dyDescent="0.25">
      <c r="A81" s="75" t="s">
        <v>245</v>
      </c>
      <c r="B81" s="104">
        <f t="shared" ref="B81:W81" si="23">B52-B53</f>
        <v>0</v>
      </c>
      <c r="C81" s="104">
        <f t="shared" si="23"/>
        <v>0</v>
      </c>
      <c r="D81" s="104">
        <f t="shared" si="23"/>
        <v>0</v>
      </c>
      <c r="E81" s="104">
        <f t="shared" si="23"/>
        <v>0</v>
      </c>
      <c r="F81" s="104">
        <f t="shared" si="23"/>
        <v>0</v>
      </c>
      <c r="G81" s="104">
        <f t="shared" si="23"/>
        <v>0</v>
      </c>
      <c r="H81" s="104">
        <f t="shared" si="23"/>
        <v>0</v>
      </c>
      <c r="I81" s="104">
        <f t="shared" si="23"/>
        <v>0</v>
      </c>
      <c r="J81" s="104">
        <f t="shared" si="23"/>
        <v>0</v>
      </c>
      <c r="K81" s="104">
        <f t="shared" si="23"/>
        <v>0</v>
      </c>
      <c r="L81" s="104">
        <f t="shared" si="23"/>
        <v>0</v>
      </c>
      <c r="M81" s="104">
        <f t="shared" si="23"/>
        <v>0</v>
      </c>
      <c r="N81" s="104">
        <f t="shared" si="23"/>
        <v>0</v>
      </c>
      <c r="O81" s="104">
        <f t="shared" si="23"/>
        <v>0</v>
      </c>
      <c r="P81" s="104">
        <f t="shared" si="23"/>
        <v>0</v>
      </c>
      <c r="Q81" s="104">
        <f t="shared" si="23"/>
        <v>0</v>
      </c>
      <c r="R81" s="104">
        <f t="shared" si="23"/>
        <v>0</v>
      </c>
      <c r="S81" s="104">
        <f t="shared" si="23"/>
        <v>0</v>
      </c>
      <c r="T81" s="104">
        <f t="shared" si="23"/>
        <v>0</v>
      </c>
      <c r="U81" s="104">
        <f t="shared" si="23"/>
        <v>0</v>
      </c>
      <c r="V81" s="104">
        <f t="shared" si="23"/>
        <v>0</v>
      </c>
      <c r="W81" s="104">
        <f t="shared" si="23"/>
        <v>0</v>
      </c>
    </row>
    <row r="82" spans="1:23" ht="12" customHeight="1" x14ac:dyDescent="0.25">
      <c r="A82" s="96" t="s">
        <v>246</v>
      </c>
      <c r="B82" s="108">
        <f t="shared" ref="B82:W82" si="24">SUM(B74:B77,B79:B81)</f>
        <v>0</v>
      </c>
      <c r="C82" s="108">
        <f>SUM(C74:C77,C79:C81)</f>
        <v>977375.2548747079</v>
      </c>
      <c r="D82" s="108">
        <f t="shared" si="24"/>
        <v>1621335.0977229367</v>
      </c>
      <c r="E82" s="108">
        <f t="shared" si="24"/>
        <v>1771464.774800827</v>
      </c>
      <c r="F82" s="108">
        <f t="shared" si="24"/>
        <v>1941677.5626996132</v>
      </c>
      <c r="G82" s="108">
        <f t="shared" si="24"/>
        <v>2128845.4400551417</v>
      </c>
      <c r="H82" s="108">
        <f t="shared" si="24"/>
        <v>2334681.0402228711</v>
      </c>
      <c r="I82" s="108">
        <f t="shared" si="24"/>
        <v>2561072.0676914463</v>
      </c>
      <c r="J82" s="108">
        <f t="shared" si="24"/>
        <v>2810099.3746119495</v>
      </c>
      <c r="K82" s="108">
        <f t="shared" si="24"/>
        <v>3084056.9192092079</v>
      </c>
      <c r="L82" s="108">
        <f t="shared" si="24"/>
        <v>3385473.8033002913</v>
      </c>
      <c r="M82" s="108">
        <f t="shared" si="24"/>
        <v>3717138.6069250735</v>
      </c>
      <c r="N82" s="108">
        <f t="shared" si="24"/>
        <v>4082126.2610720531</v>
      </c>
      <c r="O82" s="108">
        <f t="shared" si="24"/>
        <v>4483827.724892851</v>
      </c>
      <c r="P82" s="108">
        <f t="shared" si="24"/>
        <v>4925982.761899244</v>
      </c>
      <c r="Q82" s="108">
        <f t="shared" si="24"/>
        <v>5412716.1407128647</v>
      </c>
      <c r="R82" s="108">
        <f t="shared" si="24"/>
        <v>5948577.6203059712</v>
      </c>
      <c r="S82" s="108">
        <f t="shared" si="24"/>
        <v>6538586.1176817538</v>
      </c>
      <c r="T82" s="108">
        <f t="shared" si="24"/>
        <v>7188278.4979814207</v>
      </c>
      <c r="U82" s="108">
        <f t="shared" si="24"/>
        <v>7903763.4735013405</v>
      </c>
      <c r="V82" s="108">
        <f t="shared" si="24"/>
        <v>8691781.1495301872</v>
      </c>
      <c r="W82" s="108">
        <f t="shared" si="24"/>
        <v>9559768.8117984477</v>
      </c>
    </row>
    <row r="83" spans="1:23" ht="12" customHeight="1" x14ac:dyDescent="0.25">
      <c r="A83" s="96" t="s">
        <v>247</v>
      </c>
      <c r="B83" s="108">
        <f>SUM($B$82:B82)</f>
        <v>0</v>
      </c>
      <c r="C83" s="108">
        <f>SUM(B82:C82)</f>
        <v>977375.2548747079</v>
      </c>
      <c r="D83" s="108">
        <f>SUM(B82:D82)</f>
        <v>2598710.3525976446</v>
      </c>
      <c r="E83" s="108">
        <f>SUM($B$82:E82)</f>
        <v>4370175.1273984713</v>
      </c>
      <c r="F83" s="108">
        <f>SUM($B$82:F82)</f>
        <v>6311852.6900980845</v>
      </c>
      <c r="G83" s="108">
        <f>SUM($B$82:G82)</f>
        <v>8440698.1301532257</v>
      </c>
      <c r="H83" s="108">
        <f>SUM($B$82:H82)</f>
        <v>10775379.170376096</v>
      </c>
      <c r="I83" s="108">
        <f>SUM($B$82:I82)</f>
        <v>13336451.238067541</v>
      </c>
      <c r="J83" s="108">
        <f>SUM($B$82:J82)</f>
        <v>16146550.612679491</v>
      </c>
      <c r="K83" s="108">
        <f>SUM($B$82:K82)</f>
        <v>19230607.531888697</v>
      </c>
      <c r="L83" s="108">
        <f>SUM($B$82:L82)</f>
        <v>22616081.335188989</v>
      </c>
      <c r="M83" s="108">
        <f>SUM($B$82:M82)</f>
        <v>26333219.942114063</v>
      </c>
      <c r="N83" s="108">
        <f>SUM($B$82:N82)</f>
        <v>30415346.203186117</v>
      </c>
      <c r="O83" s="108">
        <f>SUM($B$82:O82)</f>
        <v>34899173.928078964</v>
      </c>
      <c r="P83" s="108">
        <f>SUM($B$82:P82)</f>
        <v>39825156.689978212</v>
      </c>
      <c r="Q83" s="108">
        <f>SUM($B$82:Q82)</f>
        <v>45237872.830691077</v>
      </c>
      <c r="R83" s="108">
        <f>SUM($B$82:R82)</f>
        <v>51186450.450997047</v>
      </c>
      <c r="S83" s="108">
        <f>SUM($B$82:S82)</f>
        <v>57725036.568678804</v>
      </c>
      <c r="T83" s="108">
        <f>SUM($B$82:T82)</f>
        <v>64913315.066660225</v>
      </c>
      <c r="U83" s="108">
        <f>SUM($B$82:U82)</f>
        <v>72817078.540161565</v>
      </c>
      <c r="V83" s="108">
        <f>SUM($B$82:V82)</f>
        <v>81508859.689691752</v>
      </c>
      <c r="W83" s="108">
        <f>SUM($B$82:W82)</f>
        <v>91068628.501490206</v>
      </c>
    </row>
    <row r="84" spans="1:23" ht="12" customHeight="1" x14ac:dyDescent="0.25">
      <c r="A84" s="75" t="s">
        <v>248</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249</v>
      </c>
      <c r="B85" s="108">
        <f>B83*B84</f>
        <v>0</v>
      </c>
      <c r="C85" s="108">
        <f t="shared" ref="C85:W85" si="26">C82*C84</f>
        <v>977375.2548747079</v>
      </c>
      <c r="D85" s="108">
        <f t="shared" si="26"/>
        <v>1434809.8209937494</v>
      </c>
      <c r="E85" s="108">
        <f t="shared" si="26"/>
        <v>1387316.7630987763</v>
      </c>
      <c r="F85" s="108">
        <f t="shared" si="26"/>
        <v>1345679.9499199276</v>
      </c>
      <c r="G85" s="108">
        <f t="shared" si="26"/>
        <v>1305660.7767206624</v>
      </c>
      <c r="H85" s="108">
        <f t="shared" si="26"/>
        <v>1267171.3319704917</v>
      </c>
      <c r="I85" s="108">
        <f t="shared" si="26"/>
        <v>1230130.3642037038</v>
      </c>
      <c r="J85" s="108">
        <f t="shared" si="26"/>
        <v>1194462.6491631863</v>
      </c>
      <c r="K85" s="108">
        <f t="shared" si="26"/>
        <v>1160098.4242732828</v>
      </c>
      <c r="L85" s="108">
        <f t="shared" si="26"/>
        <v>1126972.8829325098</v>
      </c>
      <c r="M85" s="108">
        <f t="shared" si="26"/>
        <v>1095025.7219699048</v>
      </c>
      <c r="N85" s="108">
        <f t="shared" si="26"/>
        <v>1064200.7363641532</v>
      </c>
      <c r="O85" s="108">
        <f t="shared" si="26"/>
        <v>1034445.4559936634</v>
      </c>
      <c r="P85" s="108">
        <f t="shared" si="26"/>
        <v>1005710.8197783127</v>
      </c>
      <c r="Q85" s="108">
        <f t="shared" si="26"/>
        <v>977950.883098452</v>
      </c>
      <c r="R85" s="108">
        <f t="shared" si="26"/>
        <v>951122.55484166427</v>
      </c>
      <c r="S85" s="108">
        <f t="shared" si="26"/>
        <v>925185.36083964328</v>
      </c>
      <c r="T85" s="108">
        <f t="shared" si="26"/>
        <v>900101.23082238878</v>
      </c>
      <c r="U85" s="108">
        <f t="shared" si="26"/>
        <v>875834.30634021212</v>
      </c>
      <c r="V85" s="108">
        <f t="shared" si="26"/>
        <v>852350.76739042054</v>
      </c>
      <c r="W85" s="108">
        <f t="shared" si="26"/>
        <v>829618.675739381</v>
      </c>
    </row>
    <row r="86" spans="1:23" ht="21.75" customHeight="1" x14ac:dyDescent="0.25">
      <c r="A86" s="111" t="s">
        <v>250</v>
      </c>
      <c r="B86" s="108">
        <f>SUM(B85)</f>
        <v>0</v>
      </c>
      <c r="C86" s="108">
        <f t="shared" ref="C86:W86" si="27">C85+B86</f>
        <v>977375.2548747079</v>
      </c>
      <c r="D86" s="108">
        <f t="shared" si="27"/>
        <v>2412185.0758684576</v>
      </c>
      <c r="E86" s="108">
        <f t="shared" si="27"/>
        <v>3799501.8389672339</v>
      </c>
      <c r="F86" s="108">
        <f t="shared" si="27"/>
        <v>5145181.7888871618</v>
      </c>
      <c r="G86" s="108">
        <f t="shared" si="27"/>
        <v>6450842.5656078244</v>
      </c>
      <c r="H86" s="108">
        <f t="shared" si="27"/>
        <v>7718013.8975783158</v>
      </c>
      <c r="I86" s="108">
        <f t="shared" si="27"/>
        <v>8948144.2617820203</v>
      </c>
      <c r="J86" s="108">
        <f t="shared" si="27"/>
        <v>10142606.910945207</v>
      </c>
      <c r="K86" s="108">
        <f t="shared" si="27"/>
        <v>11302705.335218489</v>
      </c>
      <c r="L86" s="108">
        <f t="shared" si="27"/>
        <v>12429678.218150999</v>
      </c>
      <c r="M86" s="108">
        <f t="shared" si="27"/>
        <v>13524703.940120904</v>
      </c>
      <c r="N86" s="108">
        <f t="shared" si="27"/>
        <v>14588904.676485058</v>
      </c>
      <c r="O86" s="108">
        <f t="shared" si="27"/>
        <v>15623350.132478721</v>
      </c>
      <c r="P86" s="108">
        <f t="shared" si="27"/>
        <v>16629060.952257033</v>
      </c>
      <c r="Q86" s="108">
        <f t="shared" si="27"/>
        <v>17607011.835355487</v>
      </c>
      <c r="R86" s="108">
        <f t="shared" si="27"/>
        <v>18558134.39019715</v>
      </c>
      <c r="S86" s="108">
        <f t="shared" si="27"/>
        <v>19483319.751036793</v>
      </c>
      <c r="T86" s="108">
        <f t="shared" si="27"/>
        <v>20383420.981859181</v>
      </c>
      <c r="U86" s="108">
        <f t="shared" si="27"/>
        <v>21259255.288199395</v>
      </c>
      <c r="V86" s="108">
        <f t="shared" si="27"/>
        <v>22111606.055589814</v>
      </c>
      <c r="W86" s="108">
        <f t="shared" si="27"/>
        <v>22941224.731329195</v>
      </c>
    </row>
    <row r="87" spans="1:23" ht="14.25" customHeight="1" x14ac:dyDescent="0.25">
      <c r="A87" s="117" t="s">
        <v>251</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252</v>
      </c>
      <c r="B88" s="119">
        <f>IF(AND(B83&gt;0,SUM(B83:C83)&gt;0),(B72),0)</f>
        <v>0</v>
      </c>
      <c r="C88" s="119">
        <f>IF(AND(C83&gt;0,B83&lt;0),(C72-(C83/(C83-B83))+1),IF(AND(C83&gt;0,B83=0,C95&gt;$B$25),(C72-(C83/(C83-B83))+1),0))</f>
        <v>0</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253</v>
      </c>
      <c r="B89" s="119">
        <f>IF(AND(B86&gt;0,SUM(B86:C86)&gt;0),(B72),0)</f>
        <v>0</v>
      </c>
      <c r="C89" s="119">
        <f>IF(AND(C86&gt;0,B86&lt;0),(C72-(C86/(C86-B86))+1),IF(AND(C86&gt;0,B86=0,C95&gt;$B$25),(C72-(C86/(C86-B86))+1),0))</f>
        <v>0</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254</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255</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256</v>
      </c>
      <c r="B93" s="126" t="s">
        <v>257</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258</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229</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230</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231</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232</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259</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260</v>
      </c>
      <c r="B101" s="39" t="s">
        <v>261</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view="pageBreakPreview" zoomScale="66" zoomScaleNormal="60" zoomScaleSheetLayoutView="66" workbookViewId="0">
      <pane xSplit="2" ySplit="24" topLeftCell="C49" activePane="bottomRight" state="frozen"/>
      <selection activeCell="A9" sqref="A9:O9"/>
      <selection pane="topRight" activeCell="A9" sqref="A9:O9"/>
      <selection pane="bottomLeft" activeCell="A9" sqref="A9:O9"/>
      <selection pane="bottomRight" activeCell="H50" sqref="H50"/>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43" t="str">
        <f>'1. паспорт местоположение'!$A$5:$C$5</f>
        <v>Год раскрытия информации: 2025 год</v>
      </c>
      <c r="B5" s="243"/>
      <c r="C5" s="243"/>
      <c r="D5" s="243"/>
      <c r="E5" s="243"/>
      <c r="F5" s="243"/>
      <c r="G5" s="243"/>
      <c r="H5" s="243"/>
      <c r="I5" s="243"/>
      <c r="J5" s="243"/>
      <c r="O5" s="62"/>
      <c r="P5" s="62"/>
      <c r="Q5" s="62"/>
      <c r="R5" s="62"/>
      <c r="S5" s="62"/>
      <c r="T5" s="62"/>
      <c r="U5" s="62"/>
      <c r="V5" s="62"/>
      <c r="W5" s="62"/>
      <c r="X5" s="62"/>
      <c r="Y5" s="62"/>
      <c r="Z5" s="62"/>
      <c r="AA5" s="62"/>
      <c r="AB5" s="62"/>
      <c r="AC5" s="62"/>
      <c r="AD5" s="62"/>
      <c r="AE5" s="62"/>
      <c r="AF5" s="62"/>
      <c r="AG5" s="62"/>
      <c r="AH5" s="62"/>
      <c r="AI5" s="62"/>
      <c r="AJ5" s="62"/>
      <c r="AK5" s="62"/>
      <c r="AL5" s="62"/>
      <c r="AM5" s="62"/>
      <c r="AN5" s="62"/>
    </row>
    <row r="6" spans="1:40" ht="18.75" x14ac:dyDescent="0.3">
      <c r="I6" s="5"/>
    </row>
    <row r="7" spans="1:40" ht="18.75" x14ac:dyDescent="0.25">
      <c r="A7" s="244" t="s">
        <v>3</v>
      </c>
      <c r="B7" s="244"/>
      <c r="C7" s="244"/>
      <c r="D7" s="244"/>
      <c r="E7" s="244"/>
      <c r="F7" s="244"/>
      <c r="G7" s="244"/>
      <c r="H7" s="244"/>
      <c r="I7" s="244"/>
      <c r="J7" s="244"/>
    </row>
    <row r="8" spans="1:40" x14ac:dyDescent="0.25">
      <c r="A8" s="282"/>
      <c r="B8" s="282"/>
      <c r="C8" s="282"/>
      <c r="D8" s="282"/>
      <c r="E8" s="282"/>
      <c r="F8" s="282"/>
      <c r="G8" s="282"/>
      <c r="H8" s="282"/>
      <c r="I8" s="282"/>
      <c r="J8" s="282"/>
    </row>
    <row r="9" spans="1:40" x14ac:dyDescent="0.25">
      <c r="A9" s="245" t="s">
        <v>4</v>
      </c>
      <c r="B9" s="245"/>
      <c r="C9" s="245"/>
      <c r="D9" s="245"/>
      <c r="E9" s="245"/>
      <c r="F9" s="245"/>
      <c r="G9" s="245"/>
      <c r="H9" s="245"/>
      <c r="I9" s="245"/>
      <c r="J9" s="245"/>
    </row>
    <row r="10" spans="1:40" x14ac:dyDescent="0.25">
      <c r="A10" s="240" t="s">
        <v>5</v>
      </c>
      <c r="B10" s="240"/>
      <c r="C10" s="240"/>
      <c r="D10" s="240"/>
      <c r="E10" s="240"/>
      <c r="F10" s="240"/>
      <c r="G10" s="240"/>
      <c r="H10" s="240"/>
      <c r="I10" s="240"/>
      <c r="J10" s="240"/>
    </row>
    <row r="11" spans="1:40" x14ac:dyDescent="0.25">
      <c r="A11" s="282"/>
      <c r="B11" s="282"/>
      <c r="C11" s="282"/>
      <c r="D11" s="282"/>
      <c r="E11" s="282"/>
      <c r="F11" s="282"/>
      <c r="G11" s="282"/>
      <c r="H11" s="282"/>
      <c r="I11" s="282"/>
      <c r="J11" s="282"/>
    </row>
    <row r="12" spans="1:40" x14ac:dyDescent="0.25">
      <c r="A12" s="245" t="str">
        <f>'1. паспорт местоположение'!$A$12</f>
        <v>O_СГЭС_16</v>
      </c>
      <c r="B12" s="245"/>
      <c r="C12" s="245"/>
      <c r="D12" s="245"/>
      <c r="E12" s="245"/>
      <c r="F12" s="245"/>
      <c r="G12" s="245"/>
      <c r="H12" s="245"/>
      <c r="I12" s="245"/>
      <c r="J12" s="245"/>
    </row>
    <row r="13" spans="1:40" x14ac:dyDescent="0.25">
      <c r="A13" s="240" t="s">
        <v>6</v>
      </c>
      <c r="B13" s="240"/>
      <c r="C13" s="240"/>
      <c r="D13" s="240"/>
      <c r="E13" s="240"/>
      <c r="F13" s="240"/>
      <c r="G13" s="240"/>
      <c r="H13" s="240"/>
      <c r="I13" s="240"/>
      <c r="J13" s="240"/>
    </row>
    <row r="14" spans="1:40" x14ac:dyDescent="0.25">
      <c r="A14" s="240"/>
      <c r="B14" s="240"/>
      <c r="C14" s="240"/>
      <c r="D14" s="240"/>
      <c r="E14" s="240"/>
      <c r="F14" s="240"/>
      <c r="G14" s="240"/>
      <c r="H14" s="240"/>
      <c r="I14" s="240"/>
      <c r="J14" s="240"/>
    </row>
    <row r="15" spans="1:40" ht="33.75" customHeight="1" x14ac:dyDescent="0.25">
      <c r="A15" s="239" t="str">
        <f>'1. паспорт местоположение'!$A$15</f>
        <v>Строительство ВЛ-6кВ протяжённость трассы – 0,907 км, КЛ-6кВ протяжённость трассы – 0,185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v>
      </c>
      <c r="B15" s="239"/>
      <c r="C15" s="239"/>
      <c r="D15" s="239"/>
      <c r="E15" s="239"/>
      <c r="F15" s="239"/>
      <c r="G15" s="239"/>
      <c r="H15" s="239"/>
      <c r="I15" s="239"/>
      <c r="J15" s="239"/>
    </row>
    <row r="16" spans="1:40" x14ac:dyDescent="0.25">
      <c r="A16" s="240" t="s">
        <v>7</v>
      </c>
      <c r="B16" s="240"/>
      <c r="C16" s="240"/>
      <c r="D16" s="240"/>
      <c r="E16" s="240"/>
      <c r="F16" s="240"/>
      <c r="G16" s="240"/>
      <c r="H16" s="240"/>
      <c r="I16" s="240"/>
      <c r="J16" s="240"/>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89" t="s">
        <v>262</v>
      </c>
      <c r="B19" s="289"/>
      <c r="C19" s="289"/>
      <c r="D19" s="289"/>
      <c r="E19" s="289"/>
      <c r="F19" s="289"/>
      <c r="G19" s="289"/>
      <c r="H19" s="289"/>
      <c r="I19" s="289"/>
      <c r="J19" s="289"/>
    </row>
    <row r="20" spans="1:10" customFormat="1" x14ac:dyDescent="0.25">
      <c r="A20" s="138"/>
      <c r="B20" s="138"/>
      <c r="C20" s="135"/>
      <c r="D20" s="135"/>
      <c r="E20" s="135"/>
      <c r="F20" s="135"/>
      <c r="G20" s="135"/>
      <c r="H20" s="135"/>
      <c r="I20" s="135"/>
      <c r="J20" s="135"/>
    </row>
    <row r="21" spans="1:10" customFormat="1" x14ac:dyDescent="0.25">
      <c r="A21" s="255" t="s">
        <v>263</v>
      </c>
      <c r="B21" s="255" t="s">
        <v>264</v>
      </c>
      <c r="C21" s="254" t="s">
        <v>265</v>
      </c>
      <c r="D21" s="254"/>
      <c r="E21" s="254"/>
      <c r="F21" s="254"/>
      <c r="G21" s="255" t="s">
        <v>266</v>
      </c>
      <c r="H21" s="256" t="s">
        <v>267</v>
      </c>
      <c r="I21" s="255" t="s">
        <v>268</v>
      </c>
      <c r="J21" s="255" t="s">
        <v>269</v>
      </c>
    </row>
    <row r="22" spans="1:10" customFormat="1" ht="46.5" customHeight="1" x14ac:dyDescent="0.25">
      <c r="A22" s="255"/>
      <c r="B22" s="255"/>
      <c r="C22" s="258" t="s">
        <v>270</v>
      </c>
      <c r="D22" s="258"/>
      <c r="E22" s="261" t="s">
        <v>271</v>
      </c>
      <c r="F22" s="262"/>
      <c r="G22" s="255"/>
      <c r="H22" s="257"/>
      <c r="I22" s="255"/>
      <c r="J22" s="255"/>
    </row>
    <row r="23" spans="1:10" customFormat="1" ht="31.5" x14ac:dyDescent="0.25">
      <c r="A23" s="255"/>
      <c r="B23" s="255"/>
      <c r="C23" s="139" t="s">
        <v>272</v>
      </c>
      <c r="D23" s="139" t="s">
        <v>273</v>
      </c>
      <c r="E23" s="139" t="s">
        <v>272</v>
      </c>
      <c r="F23" s="139" t="s">
        <v>273</v>
      </c>
      <c r="G23" s="255"/>
      <c r="H23" s="258"/>
      <c r="I23" s="255"/>
      <c r="J23" s="255"/>
    </row>
    <row r="24" spans="1:10" customFormat="1" x14ac:dyDescent="0.25">
      <c r="A24" s="36">
        <v>1</v>
      </c>
      <c r="B24" s="36">
        <v>2</v>
      </c>
      <c r="C24" s="139">
        <v>3</v>
      </c>
      <c r="D24" s="139">
        <v>4</v>
      </c>
      <c r="E24" s="139">
        <v>7</v>
      </c>
      <c r="F24" s="139">
        <v>8</v>
      </c>
      <c r="G24" s="139">
        <v>9</v>
      </c>
      <c r="H24" s="139">
        <v>10</v>
      </c>
      <c r="I24" s="139">
        <v>11</v>
      </c>
      <c r="J24" s="139">
        <v>12</v>
      </c>
    </row>
    <row r="25" spans="1:10" customFormat="1" x14ac:dyDescent="0.25">
      <c r="A25" s="140" t="s">
        <v>12</v>
      </c>
      <c r="B25" s="141" t="s">
        <v>274</v>
      </c>
      <c r="C25" s="142" t="s">
        <v>257</v>
      </c>
      <c r="D25" s="142" t="s">
        <v>257</v>
      </c>
      <c r="E25" s="142" t="s">
        <v>257</v>
      </c>
      <c r="F25" s="142" t="s">
        <v>257</v>
      </c>
      <c r="G25" s="142" t="s">
        <v>257</v>
      </c>
      <c r="H25" s="142" t="s">
        <v>257</v>
      </c>
      <c r="I25" s="143" t="s">
        <v>257</v>
      </c>
      <c r="J25" s="144" t="s">
        <v>257</v>
      </c>
    </row>
    <row r="26" spans="1:10" customFormat="1" x14ac:dyDescent="0.25">
      <c r="A26" s="140" t="s">
        <v>275</v>
      </c>
      <c r="B26" s="145" t="s">
        <v>276</v>
      </c>
      <c r="C26" s="146" t="s">
        <v>82</v>
      </c>
      <c r="D26" s="146" t="s">
        <v>82</v>
      </c>
      <c r="E26" s="146" t="s">
        <v>103</v>
      </c>
      <c r="F26" s="146" t="s">
        <v>103</v>
      </c>
      <c r="G26" s="147"/>
      <c r="H26" s="147"/>
      <c r="I26" s="148" t="s">
        <v>257</v>
      </c>
      <c r="J26" s="148" t="s">
        <v>257</v>
      </c>
    </row>
    <row r="27" spans="1:10" customFormat="1" ht="31.5" x14ac:dyDescent="0.25">
      <c r="A27" s="140" t="s">
        <v>277</v>
      </c>
      <c r="B27" s="145" t="s">
        <v>278</v>
      </c>
      <c r="C27" s="146" t="s">
        <v>82</v>
      </c>
      <c r="D27" s="146" t="s">
        <v>82</v>
      </c>
      <c r="E27" s="146" t="s">
        <v>103</v>
      </c>
      <c r="F27" s="146" t="s">
        <v>103</v>
      </c>
      <c r="G27" s="147"/>
      <c r="H27" s="147"/>
      <c r="I27" s="148" t="s">
        <v>257</v>
      </c>
      <c r="J27" s="148" t="s">
        <v>257</v>
      </c>
    </row>
    <row r="28" spans="1:10" customFormat="1" ht="63" x14ac:dyDescent="0.25">
      <c r="A28" s="140" t="s">
        <v>279</v>
      </c>
      <c r="B28" s="145" t="s">
        <v>280</v>
      </c>
      <c r="C28" s="146" t="s">
        <v>82</v>
      </c>
      <c r="D28" s="146" t="s">
        <v>82</v>
      </c>
      <c r="E28" s="146" t="s">
        <v>103</v>
      </c>
      <c r="F28" s="146" t="s">
        <v>103</v>
      </c>
      <c r="G28" s="147"/>
      <c r="H28" s="147"/>
      <c r="I28" s="147" t="s">
        <v>257</v>
      </c>
      <c r="J28" s="147" t="s">
        <v>257</v>
      </c>
    </row>
    <row r="29" spans="1:10" customFormat="1" ht="31.5" x14ac:dyDescent="0.25">
      <c r="A29" s="140" t="s">
        <v>281</v>
      </c>
      <c r="B29" s="145" t="s">
        <v>282</v>
      </c>
      <c r="C29" s="146" t="s">
        <v>82</v>
      </c>
      <c r="D29" s="146" t="s">
        <v>82</v>
      </c>
      <c r="E29" s="146" t="s">
        <v>103</v>
      </c>
      <c r="F29" s="146" t="s">
        <v>103</v>
      </c>
      <c r="G29" s="147"/>
      <c r="H29" s="147"/>
      <c r="I29" s="148" t="s">
        <v>257</v>
      </c>
      <c r="J29" s="148" t="s">
        <v>257</v>
      </c>
    </row>
    <row r="30" spans="1:10" customFormat="1" ht="31.5" x14ac:dyDescent="0.25">
      <c r="A30" s="140" t="s">
        <v>283</v>
      </c>
      <c r="B30" s="145" t="s">
        <v>284</v>
      </c>
      <c r="C30" s="146" t="s">
        <v>82</v>
      </c>
      <c r="D30" s="146" t="s">
        <v>82</v>
      </c>
      <c r="E30" s="146" t="s">
        <v>103</v>
      </c>
      <c r="F30" s="146" t="s">
        <v>103</v>
      </c>
      <c r="G30" s="147"/>
      <c r="H30" s="147"/>
      <c r="I30" s="147" t="s">
        <v>257</v>
      </c>
      <c r="J30" s="147" t="s">
        <v>257</v>
      </c>
    </row>
    <row r="31" spans="1:10" customFormat="1" ht="31.5" x14ac:dyDescent="0.25">
      <c r="A31" s="140" t="s">
        <v>285</v>
      </c>
      <c r="B31" s="149" t="s">
        <v>286</v>
      </c>
      <c r="C31" s="146" t="s">
        <v>82</v>
      </c>
      <c r="D31" s="146" t="s">
        <v>82</v>
      </c>
      <c r="E31" s="146" t="s">
        <v>103</v>
      </c>
      <c r="F31" s="146" t="s">
        <v>103</v>
      </c>
      <c r="G31" s="147"/>
      <c r="H31" s="147"/>
      <c r="I31" s="147" t="s">
        <v>257</v>
      </c>
      <c r="J31" s="147" t="s">
        <v>257</v>
      </c>
    </row>
    <row r="32" spans="1:10" customFormat="1" ht="31.5" x14ac:dyDescent="0.25">
      <c r="A32" s="140" t="s">
        <v>287</v>
      </c>
      <c r="B32" s="149" t="s">
        <v>288</v>
      </c>
      <c r="C32" s="146" t="s">
        <v>82</v>
      </c>
      <c r="D32" s="146" t="s">
        <v>82</v>
      </c>
      <c r="E32" s="146">
        <v>45533</v>
      </c>
      <c r="F32" s="146">
        <v>45533</v>
      </c>
      <c r="G32" s="147" t="s">
        <v>553</v>
      </c>
      <c r="H32" s="147" t="s">
        <v>553</v>
      </c>
      <c r="I32" s="147" t="s">
        <v>554</v>
      </c>
      <c r="J32" s="147" t="s">
        <v>554</v>
      </c>
    </row>
    <row r="33" spans="1:10" customFormat="1" ht="47.25" x14ac:dyDescent="0.25">
      <c r="A33" s="140" t="s">
        <v>289</v>
      </c>
      <c r="B33" s="149" t="s">
        <v>290</v>
      </c>
      <c r="C33" s="146" t="s">
        <v>82</v>
      </c>
      <c r="D33" s="146" t="s">
        <v>82</v>
      </c>
      <c r="E33" s="146" t="s">
        <v>103</v>
      </c>
      <c r="F33" s="146" t="s">
        <v>103</v>
      </c>
      <c r="G33" s="147"/>
      <c r="H33" s="147"/>
      <c r="I33" s="147" t="s">
        <v>257</v>
      </c>
      <c r="J33" s="147" t="s">
        <v>257</v>
      </c>
    </row>
    <row r="34" spans="1:10" customFormat="1" ht="63" x14ac:dyDescent="0.25">
      <c r="A34" s="140" t="s">
        <v>291</v>
      </c>
      <c r="B34" s="149" t="s">
        <v>292</v>
      </c>
      <c r="C34" s="146" t="s">
        <v>82</v>
      </c>
      <c r="D34" s="146" t="s">
        <v>82</v>
      </c>
      <c r="E34" s="146" t="s">
        <v>103</v>
      </c>
      <c r="F34" s="146" t="s">
        <v>103</v>
      </c>
      <c r="G34" s="147"/>
      <c r="H34" s="147"/>
      <c r="I34" s="147" t="s">
        <v>257</v>
      </c>
      <c r="J34" s="147" t="s">
        <v>257</v>
      </c>
    </row>
    <row r="35" spans="1:10" customFormat="1" ht="31.5" x14ac:dyDescent="0.25">
      <c r="A35" s="140" t="s">
        <v>293</v>
      </c>
      <c r="B35" s="149" t="s">
        <v>294</v>
      </c>
      <c r="C35" s="146" t="s">
        <v>82</v>
      </c>
      <c r="D35" s="146" t="s">
        <v>82</v>
      </c>
      <c r="E35" s="146">
        <v>45534</v>
      </c>
      <c r="F35" s="146">
        <v>45534</v>
      </c>
      <c r="G35" s="147"/>
      <c r="H35" s="147"/>
      <c r="I35" s="147" t="s">
        <v>257</v>
      </c>
      <c r="J35" s="147" t="s">
        <v>257</v>
      </c>
    </row>
    <row r="36" spans="1:10" customFormat="1" ht="31.5" x14ac:dyDescent="0.25">
      <c r="A36" s="140" t="s">
        <v>295</v>
      </c>
      <c r="B36" s="149" t="s">
        <v>296</v>
      </c>
      <c r="C36" s="146" t="s">
        <v>82</v>
      </c>
      <c r="D36" s="146" t="s">
        <v>82</v>
      </c>
      <c r="E36" s="146" t="s">
        <v>103</v>
      </c>
      <c r="F36" s="146" t="s">
        <v>103</v>
      </c>
      <c r="G36" s="147"/>
      <c r="H36" s="147"/>
      <c r="I36" s="147" t="s">
        <v>257</v>
      </c>
      <c r="J36" s="147" t="s">
        <v>257</v>
      </c>
    </row>
    <row r="37" spans="1:10" customFormat="1" x14ac:dyDescent="0.25">
      <c r="A37" s="140" t="s">
        <v>297</v>
      </c>
      <c r="B37" s="149" t="s">
        <v>298</v>
      </c>
      <c r="C37" s="146" t="s">
        <v>82</v>
      </c>
      <c r="D37" s="146" t="s">
        <v>82</v>
      </c>
      <c r="E37" s="146">
        <v>45519</v>
      </c>
      <c r="F37" s="146">
        <v>45519</v>
      </c>
      <c r="G37" s="147" t="s">
        <v>553</v>
      </c>
      <c r="H37" s="147" t="s">
        <v>553</v>
      </c>
      <c r="I37" s="147" t="s">
        <v>554</v>
      </c>
      <c r="J37" s="147" t="s">
        <v>554</v>
      </c>
    </row>
    <row r="38" spans="1:10" customFormat="1" x14ac:dyDescent="0.25">
      <c r="A38" s="140" t="s">
        <v>299</v>
      </c>
      <c r="B38" s="141" t="s">
        <v>300</v>
      </c>
      <c r="C38" s="147"/>
      <c r="D38" s="147"/>
      <c r="E38" s="147" t="s">
        <v>257</v>
      </c>
      <c r="F38" s="147" t="s">
        <v>257</v>
      </c>
      <c r="G38" s="147"/>
      <c r="H38" s="147"/>
      <c r="I38" s="143" t="s">
        <v>257</v>
      </c>
      <c r="J38" s="143" t="s">
        <v>257</v>
      </c>
    </row>
    <row r="39" spans="1:10" customFormat="1" ht="63" x14ac:dyDescent="0.25">
      <c r="A39" s="140" t="s">
        <v>14</v>
      </c>
      <c r="B39" s="149" t="s">
        <v>301</v>
      </c>
      <c r="C39" s="146" t="s">
        <v>82</v>
      </c>
      <c r="D39" s="146" t="s">
        <v>82</v>
      </c>
      <c r="E39" s="146">
        <v>45638</v>
      </c>
      <c r="F39" s="146">
        <v>45628</v>
      </c>
      <c r="G39" s="147" t="s">
        <v>553</v>
      </c>
      <c r="H39" s="147" t="s">
        <v>553</v>
      </c>
      <c r="I39" s="147" t="s">
        <v>554</v>
      </c>
      <c r="J39" s="147" t="s">
        <v>554</v>
      </c>
    </row>
    <row r="40" spans="1:10" customFormat="1" x14ac:dyDescent="0.25">
      <c r="A40" s="140" t="s">
        <v>302</v>
      </c>
      <c r="B40" s="149" t="s">
        <v>303</v>
      </c>
      <c r="C40" s="146" t="s">
        <v>82</v>
      </c>
      <c r="D40" s="146" t="s">
        <v>82</v>
      </c>
      <c r="E40" s="146">
        <v>45652</v>
      </c>
      <c r="F40" s="146">
        <v>45652</v>
      </c>
      <c r="G40" s="147" t="s">
        <v>553</v>
      </c>
      <c r="H40" s="147" t="s">
        <v>553</v>
      </c>
      <c r="I40" s="147" t="s">
        <v>554</v>
      </c>
      <c r="J40" s="147" t="s">
        <v>554</v>
      </c>
    </row>
    <row r="41" spans="1:10" customFormat="1" ht="47.25" x14ac:dyDescent="0.25">
      <c r="A41" s="140" t="s">
        <v>304</v>
      </c>
      <c r="B41" s="141" t="s">
        <v>305</v>
      </c>
      <c r="C41" s="147"/>
      <c r="D41" s="147"/>
      <c r="E41" s="147" t="s">
        <v>257</v>
      </c>
      <c r="F41" s="147" t="s">
        <v>257</v>
      </c>
      <c r="G41" s="147"/>
      <c r="H41" s="147"/>
      <c r="I41" s="147"/>
      <c r="J41" s="147"/>
    </row>
    <row r="42" spans="1:10" customFormat="1" ht="31.5" x14ac:dyDescent="0.25">
      <c r="A42" s="140" t="s">
        <v>16</v>
      </c>
      <c r="B42" s="149" t="s">
        <v>306</v>
      </c>
      <c r="C42" s="146" t="s">
        <v>82</v>
      </c>
      <c r="D42" s="146" t="s">
        <v>82</v>
      </c>
      <c r="E42" s="146">
        <v>45675</v>
      </c>
      <c r="F42" s="146">
        <v>45675</v>
      </c>
      <c r="G42" s="147" t="s">
        <v>553</v>
      </c>
      <c r="H42" s="147" t="s">
        <v>553</v>
      </c>
      <c r="I42" s="147" t="s">
        <v>554</v>
      </c>
      <c r="J42" s="147" t="s">
        <v>554</v>
      </c>
    </row>
    <row r="43" spans="1:10" customFormat="1" x14ac:dyDescent="0.25">
      <c r="A43" s="140" t="s">
        <v>307</v>
      </c>
      <c r="B43" s="149" t="s">
        <v>308</v>
      </c>
      <c r="C43" s="146" t="s">
        <v>82</v>
      </c>
      <c r="D43" s="146" t="s">
        <v>82</v>
      </c>
      <c r="E43" s="146">
        <v>45726</v>
      </c>
      <c r="F43" s="146">
        <v>45726</v>
      </c>
      <c r="G43" s="147" t="s">
        <v>553</v>
      </c>
      <c r="H43" s="147" t="s">
        <v>553</v>
      </c>
      <c r="I43" s="147" t="s">
        <v>554</v>
      </c>
      <c r="J43" s="147" t="s">
        <v>554</v>
      </c>
    </row>
    <row r="44" spans="1:10" customFormat="1" x14ac:dyDescent="0.25">
      <c r="A44" s="140" t="s">
        <v>309</v>
      </c>
      <c r="B44" s="149" t="s">
        <v>310</v>
      </c>
      <c r="C44" s="146" t="s">
        <v>82</v>
      </c>
      <c r="D44" s="146" t="s">
        <v>82</v>
      </c>
      <c r="E44" s="146">
        <v>45767</v>
      </c>
      <c r="F44" s="146">
        <v>45979</v>
      </c>
      <c r="G44" s="147" t="s">
        <v>573</v>
      </c>
      <c r="H44" s="147" t="s">
        <v>573</v>
      </c>
      <c r="I44" s="147" t="s">
        <v>554</v>
      </c>
      <c r="J44" s="147" t="s">
        <v>554</v>
      </c>
    </row>
    <row r="45" spans="1:10" customFormat="1" ht="78.75" x14ac:dyDescent="0.25">
      <c r="A45" s="140" t="s">
        <v>311</v>
      </c>
      <c r="B45" s="149" t="s">
        <v>312</v>
      </c>
      <c r="C45" s="146" t="s">
        <v>82</v>
      </c>
      <c r="D45" s="146" t="s">
        <v>82</v>
      </c>
      <c r="E45" s="146" t="s">
        <v>103</v>
      </c>
      <c r="F45" s="146" t="s">
        <v>103</v>
      </c>
      <c r="G45" s="147"/>
      <c r="H45" s="147"/>
      <c r="I45" s="147" t="s">
        <v>257</v>
      </c>
      <c r="J45" s="147" t="s">
        <v>257</v>
      </c>
    </row>
    <row r="46" spans="1:10" customFormat="1" ht="157.5" x14ac:dyDescent="0.25">
      <c r="A46" s="140" t="s">
        <v>313</v>
      </c>
      <c r="B46" s="149" t="s">
        <v>314</v>
      </c>
      <c r="C46" s="146" t="s">
        <v>82</v>
      </c>
      <c r="D46" s="146" t="s">
        <v>82</v>
      </c>
      <c r="E46" s="146" t="s">
        <v>103</v>
      </c>
      <c r="F46" s="146" t="s">
        <v>103</v>
      </c>
      <c r="G46" s="147"/>
      <c r="H46" s="147"/>
      <c r="I46" s="147"/>
      <c r="J46" s="147" t="s">
        <v>257</v>
      </c>
    </row>
    <row r="47" spans="1:10" customFormat="1" x14ac:dyDescent="0.25">
      <c r="A47" s="140" t="s">
        <v>315</v>
      </c>
      <c r="B47" s="149" t="s">
        <v>316</v>
      </c>
      <c r="C47" s="146" t="s">
        <v>82</v>
      </c>
      <c r="D47" s="146" t="s">
        <v>82</v>
      </c>
      <c r="E47" s="146">
        <v>45741</v>
      </c>
      <c r="F47" s="146">
        <v>45981</v>
      </c>
      <c r="G47" s="147" t="s">
        <v>573</v>
      </c>
      <c r="H47" s="147" t="s">
        <v>573</v>
      </c>
      <c r="I47" s="147" t="s">
        <v>554</v>
      </c>
      <c r="J47" s="147" t="s">
        <v>554</v>
      </c>
    </row>
    <row r="48" spans="1:10" customFormat="1" ht="31.5" x14ac:dyDescent="0.25">
      <c r="A48" s="140" t="s">
        <v>317</v>
      </c>
      <c r="B48" s="141" t="s">
        <v>318</v>
      </c>
      <c r="C48" s="147"/>
      <c r="D48" s="147"/>
      <c r="E48" s="147" t="s">
        <v>257</v>
      </c>
      <c r="F48" s="147" t="s">
        <v>257</v>
      </c>
      <c r="G48" s="147"/>
      <c r="H48" s="147"/>
      <c r="I48" s="143" t="s">
        <v>257</v>
      </c>
      <c r="J48" s="143" t="s">
        <v>257</v>
      </c>
    </row>
    <row r="49" spans="1:10" customFormat="1" ht="31.5" x14ac:dyDescent="0.25">
      <c r="A49" s="140" t="s">
        <v>18</v>
      </c>
      <c r="B49" s="149" t="s">
        <v>319</v>
      </c>
      <c r="C49" s="146" t="s">
        <v>82</v>
      </c>
      <c r="D49" s="146" t="s">
        <v>82</v>
      </c>
      <c r="E49" s="146">
        <v>45983</v>
      </c>
      <c r="F49" s="146">
        <v>45983</v>
      </c>
      <c r="G49" s="147" t="s">
        <v>555</v>
      </c>
      <c r="H49" s="147" t="s">
        <v>555</v>
      </c>
      <c r="I49" s="147"/>
      <c r="J49" s="147"/>
    </row>
    <row r="50" spans="1:10" customFormat="1" ht="78.75" x14ac:dyDescent="0.25">
      <c r="A50" s="140" t="s">
        <v>320</v>
      </c>
      <c r="B50" s="149" t="s">
        <v>321</v>
      </c>
      <c r="C50" s="146" t="s">
        <v>82</v>
      </c>
      <c r="D50" s="146" t="s">
        <v>82</v>
      </c>
      <c r="E50" s="146">
        <v>45621</v>
      </c>
      <c r="F50" s="146">
        <v>45621</v>
      </c>
      <c r="G50" s="147" t="s">
        <v>555</v>
      </c>
      <c r="H50" s="147" t="s">
        <v>555</v>
      </c>
      <c r="I50" s="147" t="s">
        <v>554</v>
      </c>
      <c r="J50" s="147" t="s">
        <v>554</v>
      </c>
    </row>
    <row r="51" spans="1:10" customFormat="1" ht="63" x14ac:dyDescent="0.25">
      <c r="A51" s="140" t="s">
        <v>322</v>
      </c>
      <c r="B51" s="149" t="s">
        <v>323</v>
      </c>
      <c r="C51" s="146" t="s">
        <v>82</v>
      </c>
      <c r="D51" s="146" t="s">
        <v>82</v>
      </c>
      <c r="E51" s="146" t="s">
        <v>103</v>
      </c>
      <c r="F51" s="146" t="s">
        <v>103</v>
      </c>
      <c r="G51" s="147"/>
      <c r="H51" s="147"/>
      <c r="I51" s="147" t="s">
        <v>257</v>
      </c>
      <c r="J51" s="147" t="s">
        <v>257</v>
      </c>
    </row>
    <row r="52" spans="1:10" customFormat="1" ht="63" x14ac:dyDescent="0.25">
      <c r="A52" s="140" t="s">
        <v>324</v>
      </c>
      <c r="B52" s="149" t="s">
        <v>325</v>
      </c>
      <c r="C52" s="146" t="s">
        <v>82</v>
      </c>
      <c r="D52" s="146" t="s">
        <v>82</v>
      </c>
      <c r="E52" s="146">
        <v>45986</v>
      </c>
      <c r="F52" s="146">
        <v>45986</v>
      </c>
      <c r="G52" s="147" t="s">
        <v>555</v>
      </c>
      <c r="H52" s="147" t="s">
        <v>555</v>
      </c>
      <c r="I52" s="147" t="s">
        <v>554</v>
      </c>
      <c r="J52" s="147" t="s">
        <v>554</v>
      </c>
    </row>
    <row r="53" spans="1:10" customFormat="1" ht="31.5" x14ac:dyDescent="0.25">
      <c r="A53" s="140" t="s">
        <v>326</v>
      </c>
      <c r="B53" s="150" t="s">
        <v>327</v>
      </c>
      <c r="C53" s="146" t="s">
        <v>82</v>
      </c>
      <c r="D53" s="146" t="s">
        <v>82</v>
      </c>
      <c r="E53" s="146">
        <v>45992</v>
      </c>
      <c r="F53" s="146">
        <v>45992</v>
      </c>
      <c r="G53" s="147" t="s">
        <v>555</v>
      </c>
      <c r="H53" s="147" t="s">
        <v>555</v>
      </c>
      <c r="I53" s="147" t="s">
        <v>554</v>
      </c>
      <c r="J53" s="147" t="s">
        <v>554</v>
      </c>
    </row>
    <row r="54" spans="1:10" customFormat="1" ht="31.5" x14ac:dyDescent="0.25">
      <c r="A54" s="140" t="s">
        <v>328</v>
      </c>
      <c r="B54" s="149" t="s">
        <v>329</v>
      </c>
      <c r="C54" s="146" t="s">
        <v>82</v>
      </c>
      <c r="D54" s="146" t="s">
        <v>82</v>
      </c>
      <c r="E54" s="146" t="s">
        <v>103</v>
      </c>
      <c r="F54" s="146" t="s">
        <v>103</v>
      </c>
      <c r="G54" s="147" t="s">
        <v>257</v>
      </c>
      <c r="H54" s="147" t="s">
        <v>257</v>
      </c>
      <c r="I54" s="147" t="s">
        <v>257</v>
      </c>
      <c r="J54" s="147"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'7. Паспорт отчет о закупке'!Область_печати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cp:lastPrinted>2025-10-31T06:15:28Z</cp:lastPrinted>
  <dcterms:created xsi:type="dcterms:W3CDTF">2024-04-29T18:50:38Z</dcterms:created>
  <dcterms:modified xsi:type="dcterms:W3CDTF">2025-10-31T06:15:37Z</dcterms:modified>
</cp:coreProperties>
</file>