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User\Desktop\ИПР отчет\!!!Отчет за 9 мес (наш)\Паспорта\"/>
    </mc:Choice>
  </mc:AlternateContent>
  <bookViews>
    <workbookView xWindow="0" yWindow="0" windowWidth="24000" windowHeight="9630" tabRatio="768" firstSheet="6" activeTab="1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2" i="2" l="1"/>
  <c r="A26" i="11" l="1"/>
  <c r="A14" i="2" l="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B48" i="8" l="1"/>
  <c r="B57" i="8" s="1"/>
  <c r="B79" i="8" s="1"/>
  <c r="C62" i="8"/>
  <c r="E66" i="8"/>
  <c r="F66" i="8" s="1"/>
  <c r="G66" i="8" s="1"/>
  <c r="H66" i="8" s="1"/>
  <c r="I66" i="8" s="1"/>
  <c r="J66" i="8" s="1"/>
  <c r="K66" i="8" s="1"/>
  <c r="L66" i="8" s="1"/>
  <c r="M66" i="8" s="1"/>
  <c r="N66" i="8" s="1"/>
  <c r="O66" i="8" s="1"/>
  <c r="P66" i="8" s="1"/>
  <c r="Q66" i="8" s="1"/>
  <c r="R66" i="8" s="1"/>
  <c r="S66" i="8" s="1"/>
  <c r="T66" i="8" s="1"/>
  <c r="U66" i="8" s="1"/>
  <c r="V66" i="8" s="1"/>
  <c r="W66" i="8" s="1"/>
  <c r="C48" i="8"/>
  <c r="C57" i="8" s="1"/>
  <c r="C79" i="8"/>
  <c r="C59" i="8"/>
  <c r="B59" i="8"/>
  <c r="D47" i="8"/>
  <c r="C61" i="8"/>
  <c r="B62" i="8"/>
  <c r="D59" i="8"/>
  <c r="B61" i="8"/>
  <c r="B58" i="8" l="1"/>
  <c r="B64" i="8" s="1"/>
  <c r="B67" i="8" s="1"/>
  <c r="B74" i="8" s="1"/>
  <c r="C58" i="8"/>
  <c r="D60" i="8"/>
  <c r="D48" i="8"/>
  <c r="D57" i="8" s="1"/>
  <c r="D79" i="8" s="1"/>
  <c r="E47" i="8"/>
  <c r="D61" i="8"/>
  <c r="D62" i="8"/>
  <c r="B69" i="8"/>
  <c r="B78" i="8" l="1"/>
  <c r="D58" i="8"/>
  <c r="D78" i="8" s="1"/>
  <c r="D64" i="8"/>
  <c r="D67" i="8" s="1"/>
  <c r="D69" i="8" s="1"/>
  <c r="E61" i="8"/>
  <c r="E62" i="8"/>
  <c r="E48" i="8"/>
  <c r="E57" i="8" s="1"/>
  <c r="E60" i="8"/>
  <c r="F47" i="8"/>
  <c r="E59" i="8"/>
  <c r="C64" i="8"/>
  <c r="C67" i="8" s="1"/>
  <c r="C78" i="8"/>
  <c r="D74" i="8"/>
  <c r="B70" i="8"/>
  <c r="B71" i="8"/>
  <c r="C74" i="8" l="1"/>
  <c r="C69" i="8"/>
  <c r="E79" i="8"/>
  <c r="E64" i="8"/>
  <c r="E67" i="8" s="1"/>
  <c r="E58" i="8"/>
  <c r="E78" i="8" s="1"/>
  <c r="F62" i="8"/>
  <c r="F61" i="8"/>
  <c r="F59" i="8"/>
  <c r="F58" i="8" s="1"/>
  <c r="F78" i="8" s="1"/>
  <c r="G47" i="8"/>
  <c r="F60" i="8"/>
  <c r="F48" i="8"/>
  <c r="F57" i="8" s="1"/>
  <c r="B77" i="8"/>
  <c r="B82" i="8" s="1"/>
  <c r="D70" i="8"/>
  <c r="E74" i="8" l="1"/>
  <c r="E69" i="8"/>
  <c r="F64" i="8"/>
  <c r="F67" i="8" s="1"/>
  <c r="F79" i="8"/>
  <c r="G60" i="8"/>
  <c r="G48" i="8"/>
  <c r="G57" i="8" s="1"/>
  <c r="G61" i="8"/>
  <c r="H47" i="8"/>
  <c r="G59" i="8"/>
  <c r="G62" i="8"/>
  <c r="C70" i="8"/>
  <c r="C77" i="8" s="1"/>
  <c r="C82" i="8" s="1"/>
  <c r="C85" i="8" s="1"/>
  <c r="C71" i="8"/>
  <c r="D71" i="8"/>
  <c r="B83" i="8"/>
  <c r="B87" i="8"/>
  <c r="H48" i="8" l="1"/>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c r="G77" i="8" l="1"/>
  <c r="G82" i="8"/>
  <c r="J58" i="8"/>
  <c r="H74" i="8"/>
  <c r="H69" i="8"/>
  <c r="I74" i="8"/>
  <c r="I69" i="8"/>
  <c r="I70" i="8" s="1"/>
  <c r="I71" i="8" s="1"/>
  <c r="K60" i="8"/>
  <c r="K48" i="8"/>
  <c r="K57" i="8" s="1"/>
  <c r="L47" i="8"/>
  <c r="K61" i="8"/>
  <c r="K59" i="8"/>
  <c r="K62" i="8"/>
  <c r="G83" i="8"/>
  <c r="F83" i="8"/>
  <c r="F88" i="8" s="1"/>
  <c r="J78" i="8" l="1"/>
  <c r="J64" i="8"/>
  <c r="J67" i="8" s="1"/>
  <c r="G85" i="8"/>
  <c r="G86" i="8" s="1"/>
  <c r="G89" i="8" s="1"/>
  <c r="G87" i="8"/>
  <c r="K79" i="8"/>
  <c r="K64" i="8"/>
  <c r="K67" i="8" s="1"/>
  <c r="H70" i="8"/>
  <c r="H77" i="8" s="1"/>
  <c r="H82" i="8" s="1"/>
  <c r="H85" i="8" s="1"/>
  <c r="H86" i="8" s="1"/>
  <c r="H89" i="8" s="1"/>
  <c r="H71" i="8"/>
  <c r="K58" i="8"/>
  <c r="K78" i="8" s="1"/>
  <c r="L48" i="8"/>
  <c r="L57" i="8" s="1"/>
  <c r="L59" i="8"/>
  <c r="L61" i="8"/>
  <c r="M47" i="8"/>
  <c r="L60" i="8"/>
  <c r="L62" i="8"/>
  <c r="H83" i="8"/>
  <c r="H88" i="8" s="1"/>
  <c r="G88" i="8"/>
  <c r="H87" i="8" l="1"/>
  <c r="I77" i="8"/>
  <c r="I82" i="8" s="1"/>
  <c r="J74" i="8"/>
  <c r="J69" i="8"/>
  <c r="J70" i="8" s="1"/>
  <c r="J71" i="8" s="1"/>
  <c r="L58" i="8"/>
  <c r="L64" i="8" s="1"/>
  <c r="L67" i="8" s="1"/>
  <c r="L79" i="8"/>
  <c r="K74" i="8"/>
  <c r="K69" i="8"/>
  <c r="K70" i="8" s="1"/>
  <c r="K71" i="8" s="1"/>
  <c r="M61" i="8"/>
  <c r="M59" i="8"/>
  <c r="N47" i="8"/>
  <c r="M60" i="8"/>
  <c r="M62" i="8"/>
  <c r="M48" i="8"/>
  <c r="M57" i="8" s="1"/>
  <c r="I85" i="8"/>
  <c r="I86" i="8" s="1"/>
  <c r="I89" i="8" s="1"/>
  <c r="I87" i="8"/>
  <c r="I83" i="8"/>
  <c r="I88" i="8" s="1"/>
  <c r="L78" i="8" l="1"/>
  <c r="J77" i="8"/>
  <c r="J82" i="8" s="1"/>
  <c r="J87" i="8" s="1"/>
  <c r="M58" i="8"/>
  <c r="M78" i="8" s="1"/>
  <c r="N48" i="8"/>
  <c r="N57" i="8" s="1"/>
  <c r="N62" i="8"/>
  <c r="N61" i="8"/>
  <c r="N59" i="8"/>
  <c r="N60" i="8"/>
  <c r="O47" i="8"/>
  <c r="M79" i="8"/>
  <c r="M64" i="8"/>
  <c r="M67" i="8" s="1"/>
  <c r="L74" i="8"/>
  <c r="L69" i="8"/>
  <c r="J85" i="8"/>
  <c r="J86" i="8" s="1"/>
  <c r="J89" i="8" s="1"/>
  <c r="J83" i="8"/>
  <c r="J88" i="8" s="1"/>
  <c r="K77" i="8"/>
  <c r="K82" i="8" s="1"/>
  <c r="N58" i="8" l="1"/>
  <c r="L70" i="8"/>
  <c r="L71" i="8" s="1"/>
  <c r="O60" i="8"/>
  <c r="O48" i="8"/>
  <c r="O57" i="8" s="1"/>
  <c r="O61" i="8"/>
  <c r="P47" i="8"/>
  <c r="O59" i="8"/>
  <c r="O62" i="8"/>
  <c r="M74" i="8"/>
  <c r="M69" i="8"/>
  <c r="M70" i="8" s="1"/>
  <c r="N64" i="8"/>
  <c r="N67" i="8" s="1"/>
  <c r="N79" i="8"/>
  <c r="N78" i="8"/>
  <c r="K85" i="8"/>
  <c r="K86" i="8" s="1"/>
  <c r="K89" i="8" s="1"/>
  <c r="K87" i="8"/>
  <c r="K83" i="8"/>
  <c r="K88" i="8" s="1"/>
  <c r="O58" i="8" l="1"/>
  <c r="L77" i="8"/>
  <c r="L82" i="8" s="1"/>
  <c r="L83" i="8" s="1"/>
  <c r="L88" i="8" s="1"/>
  <c r="M71" i="8"/>
  <c r="O64" i="8"/>
  <c r="O67" i="8" s="1"/>
  <c r="O78" i="8"/>
  <c r="O79" i="8"/>
  <c r="N74" i="8"/>
  <c r="N69" i="8"/>
  <c r="P61" i="8"/>
  <c r="P48" i="8"/>
  <c r="P57" i="8" s="1"/>
  <c r="Q47" i="8"/>
  <c r="P62" i="8"/>
  <c r="P60" i="8"/>
  <c r="P59" i="8"/>
  <c r="M77" i="8"/>
  <c r="M82" i="8" s="1"/>
  <c r="L85" i="8"/>
  <c r="L86" i="8" s="1"/>
  <c r="L89" i="8" s="1"/>
  <c r="L87" i="8"/>
  <c r="P58" i="8" l="1"/>
  <c r="P64" i="8"/>
  <c r="P67" i="8" s="1"/>
  <c r="P78" i="8"/>
  <c r="P79" i="8"/>
  <c r="Q61" i="8"/>
  <c r="Q60" i="8"/>
  <c r="R47" i="8"/>
  <c r="Q48" i="8"/>
  <c r="Q57" i="8" s="1"/>
  <c r="Q79" i="8" s="1"/>
  <c r="Q62" i="8"/>
  <c r="Q59" i="8"/>
  <c r="N70" i="8"/>
  <c r="N71" i="8" s="1"/>
  <c r="O74" i="8"/>
  <c r="O69" i="8"/>
  <c r="M85" i="8"/>
  <c r="M86" i="8" s="1"/>
  <c r="M89" i="8" s="1"/>
  <c r="M83" i="8"/>
  <c r="M88" i="8" s="1"/>
  <c r="M87" i="8"/>
  <c r="N77" i="8" l="1"/>
  <c r="N82" i="8" s="1"/>
  <c r="N85" i="8" s="1"/>
  <c r="N86" i="8" s="1"/>
  <c r="N89" i="8" s="1"/>
  <c r="Q58" i="8"/>
  <c r="Q78" i="8" s="1"/>
  <c r="R62" i="8"/>
  <c r="R48" i="8"/>
  <c r="R57" i="8" s="1"/>
  <c r="R61" i="8"/>
  <c r="B32" i="8" s="1"/>
  <c r="R59" i="8"/>
  <c r="S47" i="8"/>
  <c r="R60" i="8"/>
  <c r="O70" i="8"/>
  <c r="O71" i="8" s="1"/>
  <c r="P74" i="8"/>
  <c r="P69" i="8"/>
  <c r="P70" i="8" s="1"/>
  <c r="O77" i="8"/>
  <c r="O82" i="8" s="1"/>
  <c r="N83" i="8"/>
  <c r="N88" i="8" s="1"/>
  <c r="N87" i="8"/>
  <c r="P71" i="8"/>
  <c r="R58" i="8" l="1"/>
  <c r="B26" i="8" s="1"/>
  <c r="Q64" i="8"/>
  <c r="Q67" i="8" s="1"/>
  <c r="B29" i="8"/>
  <c r="R79" i="8"/>
  <c r="R78" i="8"/>
  <c r="Q74" i="8"/>
  <c r="Q69" i="8"/>
  <c r="S59" i="8"/>
  <c r="T47" i="8"/>
  <c r="S62" i="8"/>
  <c r="S60" i="8"/>
  <c r="S48" i="8"/>
  <c r="S57" i="8" s="1"/>
  <c r="S79" i="8" s="1"/>
  <c r="S61" i="8"/>
  <c r="O85" i="8"/>
  <c r="O86" i="8" s="1"/>
  <c r="O89" i="8" s="1"/>
  <c r="O83" i="8"/>
  <c r="O88" i="8" s="1"/>
  <c r="O87" i="8"/>
  <c r="P77" i="8"/>
  <c r="P82" i="8" s="1"/>
  <c r="R64" i="8" l="1"/>
  <c r="R67" i="8" s="1"/>
  <c r="T60" i="8"/>
  <c r="T62" i="8"/>
  <c r="U47" i="8"/>
  <c r="T59" i="8"/>
  <c r="T48" i="8"/>
  <c r="T57" i="8" s="1"/>
  <c r="T61" i="8"/>
  <c r="R74" i="8"/>
  <c r="R69" i="8"/>
  <c r="S58" i="8"/>
  <c r="S78" i="8" s="1"/>
  <c r="Q70" i="8"/>
  <c r="Q71" i="8" s="1"/>
  <c r="S64" i="8"/>
  <c r="S67" i="8" s="1"/>
  <c r="S74" i="8" s="1"/>
  <c r="P85" i="8"/>
  <c r="P86" i="8" s="1"/>
  <c r="P89" i="8" s="1"/>
  <c r="P83" i="8"/>
  <c r="P88" i="8" s="1"/>
  <c r="P87" i="8"/>
  <c r="Q77" i="8"/>
  <c r="Q82" i="8" s="1"/>
  <c r="T58" i="8" l="1"/>
  <c r="T64" i="8" s="1"/>
  <c r="T67" i="8" s="1"/>
  <c r="T74" i="8" s="1"/>
  <c r="S69" i="8"/>
  <c r="S70" i="8" s="1"/>
  <c r="U59" i="8"/>
  <c r="U48" i="8"/>
  <c r="U57" i="8" s="1"/>
  <c r="V47" i="8"/>
  <c r="U60" i="8"/>
  <c r="U62" i="8"/>
  <c r="U61" i="8"/>
  <c r="R70" i="8"/>
  <c r="R71" i="8" s="1"/>
  <c r="T69" i="8"/>
  <c r="T79" i="8"/>
  <c r="T70" i="8"/>
  <c r="Q85" i="8"/>
  <c r="Q86" i="8" s="1"/>
  <c r="Q89" i="8" s="1"/>
  <c r="Q87" i="8"/>
  <c r="Q83" i="8"/>
  <c r="Q88" i="8" s="1"/>
  <c r="T78" i="8" l="1"/>
  <c r="R77" i="8"/>
  <c r="R82" i="8" s="1"/>
  <c r="R85" i="8" s="1"/>
  <c r="R86" i="8" s="1"/>
  <c r="V59" i="8"/>
  <c r="V60" i="8"/>
  <c r="V61" i="8"/>
  <c r="V48" i="8"/>
  <c r="V57" i="8" s="1"/>
  <c r="V79" i="8" s="1"/>
  <c r="W47" i="8"/>
  <c r="V62" i="8"/>
  <c r="U79" i="8"/>
  <c r="U58" i="8"/>
  <c r="U64" i="8" s="1"/>
  <c r="U67" i="8" s="1"/>
  <c r="T71" i="8"/>
  <c r="S71" i="8"/>
  <c r="R87" i="8" l="1"/>
  <c r="R83" i="8"/>
  <c r="R88" i="8" s="1"/>
  <c r="S77" i="8"/>
  <c r="S82" i="8" s="1"/>
  <c r="S85" i="8" s="1"/>
  <c r="U74" i="8"/>
  <c r="U69" i="8"/>
  <c r="T77" i="8"/>
  <c r="T82" i="8" s="1"/>
  <c r="T87" i="8" s="1"/>
  <c r="S83" i="8"/>
  <c r="U78" i="8"/>
  <c r="W60" i="8"/>
  <c r="W59" i="8"/>
  <c r="W61" i="8"/>
  <c r="W48" i="8"/>
  <c r="W57" i="8" s="1"/>
  <c r="W79" i="8" s="1"/>
  <c r="W62" i="8"/>
  <c r="V58" i="8"/>
  <c r="V64" i="8" s="1"/>
  <c r="V67" i="8" s="1"/>
  <c r="S88" i="8"/>
  <c r="R89" i="8"/>
  <c r="G28" i="8"/>
  <c r="S86" i="8"/>
  <c r="S89" i="8" s="1"/>
  <c r="S87" i="8" l="1"/>
  <c r="V78" i="8"/>
  <c r="W64" i="8"/>
  <c r="W67" i="8" s="1"/>
  <c r="W69" i="8" s="1"/>
  <c r="V74" i="8"/>
  <c r="V69" i="8"/>
  <c r="V70" i="8" s="1"/>
  <c r="V77" i="8" s="1"/>
  <c r="V82" i="8" s="1"/>
  <c r="V83" i="8" s="1"/>
  <c r="W58" i="8"/>
  <c r="W78" i="8" s="1"/>
  <c r="U70" i="8"/>
  <c r="U77" i="8" s="1"/>
  <c r="U82" i="8" s="1"/>
  <c r="T85" i="8"/>
  <c r="T86" i="8" s="1"/>
  <c r="T89" i="8" s="1"/>
  <c r="T83" i="8"/>
  <c r="T88" i="8" s="1"/>
  <c r="V71" i="8" l="1"/>
  <c r="U71" i="8"/>
  <c r="W74" i="8"/>
  <c r="U83" i="8"/>
  <c r="U88" i="8" s="1"/>
  <c r="U87" i="8"/>
  <c r="U85" i="8"/>
  <c r="U86" i="8" s="1"/>
  <c r="U89" i="8" s="1"/>
  <c r="V87" i="8"/>
  <c r="V85" i="8"/>
  <c r="W70" i="8"/>
  <c r="W77" i="8" s="1"/>
  <c r="W82" i="8" s="1"/>
  <c r="W71" i="8" l="1"/>
  <c r="V86" i="8"/>
  <c r="V89" i="8" s="1"/>
  <c r="V88" i="8"/>
  <c r="W85" i="8"/>
  <c r="W83" i="8"/>
  <c r="W88" i="8" s="1"/>
  <c r="W87" i="8"/>
  <c r="G26" i="8" l="1"/>
  <c r="W86" i="8"/>
  <c r="W89" i="8" s="1"/>
  <c r="G27" i="8" s="1"/>
</calcChain>
</file>

<file path=xl/sharedStrings.xml><?xml version="1.0" encoding="utf-8"?>
<sst xmlns="http://schemas.openxmlformats.org/spreadsheetml/2006/main" count="1087" uniqueCount="562">
  <si>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</si>
  <si>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</si>
  <si>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</si>
  <si>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</si>
  <si>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</si>
  <si>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</si>
  <si>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</si>
  <si>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</si>
  <si>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</si>
  <si>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</si>
  <si>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</si>
  <si>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</si>
  <si>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</si>
  <si>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</si>
  <si>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</si>
  <si>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</si>
  <si>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</si>
  <si>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</si>
  <si>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</si>
  <si>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</si>
  <si>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</si>
  <si>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</si>
  <si>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</si>
  <si>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</si>
  <si>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</si>
  <si>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</si>
  <si>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</si>
  <si>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</si>
  <si>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</si>
  <si>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</si>
  <si>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</si>
  <si>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</si>
  <si>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</si>
  <si>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</si>
  <si>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</si>
  <si>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</si>
  <si>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</si>
  <si>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</si>
  <si>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</si>
  <si>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</si>
  <si>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</si>
  <si>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</si>
  <si>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</si>
  <si>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</si>
  <si>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</si>
  <si>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</si>
  <si>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</si>
  <si>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</si>
  <si>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</si>
  <si>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</si>
  <si>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</si>
  <si>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</si>
  <si>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</si>
  <si>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</si>
  <si>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</si>
  <si>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</si>
  <si>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</si>
  <si>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</si>
  <si>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</si>
  <si>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</si>
  <si>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</si>
  <si>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</si>
  <si>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</si>
  <si>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</si>
  <si>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</si>
  <si>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</si>
  <si>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</si>
  <si>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</si>
  <si>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</si>
  <si>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</si>
  <si>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</si>
  <si>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</si>
  <si>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</si>
  <si>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</si>
  <si>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</si>
  <si>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</si>
  <si>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</si>
  <si>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</si>
  <si>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</si>
  <si>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</si>
  <si>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</si>
  <si>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</si>
  <si>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</si>
  <si>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</si>
  <si>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</si>
  <si>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</si>
  <si>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</si>
  <si>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</si>
  <si>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</si>
  <si>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</si>
  <si>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</si>
  <si>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</si>
  <si>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</si>
  <si>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</si>
  <si>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</si>
  <si>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</si>
  <si>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</si>
  <si>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</si>
  <si>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</si>
  <si>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</si>
  <si>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</si>
  <si>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</si>
  <si>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</si>
  <si>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</si>
  <si>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</si>
  <si>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</si>
  <si>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</si>
  <si>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</si>
  <si>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</si>
  <si>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</si>
  <si>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</si>
  <si>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</si>
  <si>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</si>
  <si>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</si>
  <si>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</si>
  <si>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</si>
  <si>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</si>
  <si>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</si>
  <si>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</si>
  <si>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</si>
  <si>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</si>
  <si>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</si>
  <si>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</si>
  <si>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</si>
  <si>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</si>
  <si>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</si>
  <si>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</si>
  <si>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</si>
  <si>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</si>
  <si>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</si>
  <si>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</si>
  <si>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</si>
  <si>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</si>
  <si>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</si>
  <si>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</si>
  <si>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</si>
  <si>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</si>
  <si>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</si>
  <si>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</si>
  <si>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</si>
  <si>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</si>
  <si>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</si>
  <si>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</si>
  <si>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</si>
  <si>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</si>
  <si>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</si>
  <si>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</si>
  <si>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</si>
  <si>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</si>
  <si>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</si>
  <si>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</si>
  <si>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</si>
  <si>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</si>
  <si>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</si>
  <si>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</si>
  <si>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</si>
  <si>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</si>
  <si>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</si>
  <si>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</si>
  <si>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</si>
  <si>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</si>
  <si>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</si>
  <si>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</si>
  <si>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</si>
  <si>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</si>
  <si>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</si>
  <si>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</si>
  <si>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</si>
  <si>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</si>
  <si>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</si>
  <si>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</si>
  <si>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</si>
  <si>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</si>
  <si>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</si>
  <si>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</si>
  <si>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</si>
  <si>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</si>
  <si>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</si>
  <si>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</si>
  <si>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</si>
  <si>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</si>
  <si>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</si>
  <si>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</si>
  <si>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</si>
  <si>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</si>
  <si>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</si>
  <si>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</si>
  <si>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</si>
  <si>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</si>
  <si>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</si>
  <si>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</si>
  <si>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</si>
  <si>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</si>
  <si>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</si>
  <si>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</si>
  <si>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</si>
  <si>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</si>
  <si>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</si>
  <si>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</si>
  <si>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</si>
  <si>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</si>
  <si>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</si>
  <si>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</si>
  <si>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</si>
  <si>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</si>
  <si>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</si>
  <si>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</si>
  <si>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</si>
  <si>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</si>
  <si>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</si>
  <si>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</si>
  <si>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</si>
  <si>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</si>
  <si>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</si>
  <si>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</si>
  <si>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</si>
  <si>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</si>
  <si>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</si>
  <si>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</si>
  <si>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</si>
  <si>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</si>
  <si>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</si>
  <si>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</si>
  <si>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</si>
  <si>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</si>
  <si>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</si>
  <si>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</si>
  <si>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</si>
  <si>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</si>
  <si>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</si>
  <si>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</si>
  <si>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</si>
  <si>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</si>
  <si>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</si>
  <si>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</si>
  <si>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</si>
  <si>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</si>
  <si>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</si>
  <si>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</si>
  <si>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</si>
  <si>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</si>
  <si>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</si>
  <si>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</si>
  <si>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</si>
  <si>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</si>
  <si>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</si>
  <si>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</si>
  <si>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</si>
  <si>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</si>
  <si>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</si>
  <si>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</si>
  <si>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</si>
  <si>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</si>
  <si>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</si>
  <si>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</si>
  <si>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</si>
  <si>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</si>
  <si>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</si>
  <si>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</si>
  <si>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</si>
  <si>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</si>
  <si>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</si>
  <si>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</si>
  <si>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</si>
  <si>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</si>
  <si>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</si>
  <si>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</si>
  <si>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</si>
  <si>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</si>
  <si>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</si>
  <si>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</si>
  <si>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</si>
  <si>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</si>
  <si>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</si>
  <si>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</si>
  <si>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</si>
  <si>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</si>
  <si>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</si>
  <si>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</si>
  <si>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</si>
  <si>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</si>
  <si>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</si>
  <si>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</si>
  <si>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</si>
  <si>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</si>
  <si>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</si>
  <si>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</si>
  <si>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</si>
  <si>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</si>
  <si>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</si>
  <si>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</si>
  <si>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</si>
  <si>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</si>
  <si>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</si>
  <si>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</si>
  <si>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</si>
  <si>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</si>
  <si>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</si>
  <si>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</si>
  <si>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</si>
  <si>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</si>
  <si>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</si>
  <si>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</si>
  <si>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</si>
  <si>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</si>
  <si>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</si>
  <si>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</si>
  <si>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</si>
  <si>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</si>
  <si>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</si>
  <si>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</si>
  <si>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</si>
  <si>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</si>
  <si>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</si>
  <si>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</si>
  <si>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</si>
  <si>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</si>
  <si>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</si>
  <si>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</si>
  <si>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</si>
  <si>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</si>
  <si>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</si>
  <si>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</si>
  <si>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</si>
  <si>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</si>
  <si>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</si>
  <si>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</si>
  <si>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</si>
  <si>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</si>
  <si>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</si>
  <si>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</si>
  <si>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</si>
  <si>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</si>
  <si>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</si>
  <si>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</si>
  <si>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</si>
  <si>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</si>
  <si>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</si>
  <si>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</si>
  <si>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</si>
  <si>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</si>
  <si>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</si>
  <si>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</si>
  <si>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</si>
  <si>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</si>
  <si>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</si>
  <si>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</si>
  <si>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</si>
  <si>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</si>
  <si>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</si>
  <si>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</si>
  <si>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</si>
  <si>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</si>
  <si>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</si>
  <si>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</si>
  <si>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</si>
  <si>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</si>
  <si>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</si>
  <si>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</si>
  <si>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</si>
  <si>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</si>
  <si>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</si>
  <si>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</si>
  <si>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</si>
  <si>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</si>
  <si>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</si>
  <si>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</si>
  <si>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</si>
  <si>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</si>
  <si>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</si>
  <si>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</si>
  <si>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</si>
  <si>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</si>
  <si>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</si>
  <si>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</si>
  <si>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</si>
  <si>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</si>
  <si>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</si>
  <si>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</si>
  <si>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</si>
  <si>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</si>
  <si>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</si>
  <si>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</si>
  <si>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</si>
  <si>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</si>
  <si>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</si>
  <si>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</si>
  <si>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</si>
  <si>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</si>
  <si>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</si>
  <si>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</si>
  <si>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</si>
  <si>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</si>
  <si>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</si>
  <si>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</si>
  <si>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</si>
  <si>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</si>
  <si>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</si>
  <si>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</si>
  <si>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</si>
  <si>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</si>
  <si>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</si>
  <si>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</si>
  <si>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</si>
  <si>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</si>
  <si>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</si>
  <si>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</si>
  <si>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</si>
  <si>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</si>
  <si>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</si>
  <si>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</si>
  <si>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</si>
  <si>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</si>
  <si>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</si>
  <si>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</si>
  <si>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</si>
  <si>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</si>
  <si>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</si>
  <si>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</si>
  <si>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</si>
  <si>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</si>
  <si>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</si>
  <si>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</si>
  <si>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</si>
  <si>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</si>
  <si>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</si>
  <si>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</si>
  <si>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</si>
  <si>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</si>
  <si>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</si>
  <si>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</si>
  <si>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</si>
  <si>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</si>
  <si>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</si>
  <si>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</si>
  <si>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</si>
  <si>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</si>
  <si>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</si>
  <si>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</si>
  <si>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</si>
  <si>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</si>
  <si>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</si>
  <si>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</si>
  <si>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</si>
  <si>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</si>
  <si>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</si>
  <si>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</si>
  <si>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</si>
  <si>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</si>
  <si>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</si>
  <si>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</si>
  <si>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</si>
  <si>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</si>
  <si>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</si>
  <si>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</si>
  <si>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</si>
  <si>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</si>
  <si>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</si>
  <si>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</si>
  <si>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</si>
  <si>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</si>
  <si>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</si>
  <si>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</si>
  <si>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</si>
  <si>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</si>
  <si>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</si>
  <si>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</si>
  <si>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</si>
  <si>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</si>
  <si>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</si>
  <si>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</si>
  <si>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</si>
  <si>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</si>
  <si>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</si>
  <si>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</si>
  <si>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</si>
  <si>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</si>
  <si>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</si>
  <si>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</si>
  <si>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</si>
  <si>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</si>
  <si>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</si>
  <si>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</si>
  <si>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</si>
  <si>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</si>
  <si>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</si>
  <si>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</si>
  <si>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</si>
  <si>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</si>
  <si>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</si>
  <si>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</si>
  <si>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</si>
  <si>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</si>
  <si>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</si>
  <si>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</si>
  <si>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</si>
  <si>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</si>
  <si>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</si>
  <si>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</si>
  <si>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</si>
  <si>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</si>
  <si>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</si>
  <si>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</si>
  <si>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</si>
  <si>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</si>
  <si>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</si>
  <si>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</si>
  <si>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</si>
  <si>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</si>
  <si>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</si>
  <si>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</si>
  <si>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</si>
  <si>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</si>
  <si>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</si>
  <si>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</si>
  <si>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</si>
  <si>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</si>
  <si>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</si>
  <si>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</si>
  <si>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</si>
  <si>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</si>
  <si>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</si>
  <si>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</si>
  <si>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</si>
  <si>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</si>
  <si>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</si>
  <si>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</si>
  <si>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</si>
  <si>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</si>
  <si>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</si>
  <si>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</si>
  <si>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</si>
  <si>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</si>
  <si>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</si>
  <si>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</si>
  <si>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</si>
  <si>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</si>
  <si>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</si>
  <si>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</si>
  <si>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t>
  </si>
  <si>
    <t>O_СГЭС_16</t>
  </si>
  <si>
    <t>В соответствии с данными формы I1114_1025901976473_01_0_*</t>
  </si>
  <si>
    <t>0,47 млн руб с НДС</t>
  </si>
  <si>
    <t>0,39 млн руб без НДС</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</si>
  <si>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</si>
  <si>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</si>
  <si>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</si>
  <si>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</si>
  <si>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</si>
  <si>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</si>
  <si>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0-км ВЛ
 1-цеп; 0-км ВЛ
 2-цеп; 0-км КЛ; 0-т.у.; 0-шт; 0-МВ×А</t>
  </si>
  <si>
    <t>смета</t>
  </si>
  <si>
    <t>ЕП</t>
  </si>
  <si>
    <t>ООО "Производственная энергетическая компания"</t>
  </si>
  <si>
    <t>пп. 26 п. 3.2.2 Положения о закупке Товаров, работ, услуг</t>
  </si>
  <si>
    <t>15.08.2024</t>
  </si>
  <si>
    <t>30.08.2024</t>
  </si>
  <si>
    <t xml:space="preserve">Работы по проектированию: Строительство ВЛ-6кВ протяжённость трассы – 0,938 км, КЛ-6кВ протяжённость трассы – 0,07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 </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</si>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</sst>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 _₽_-;\-* #,##0\ _₽_-;_-* &quot;-&quot;\ _₽_-;_-@_-"/>
    <numFmt numFmtId="164" formatCode="_(* #,##0.00_);_(* \(#,##0.00\);_(* &quot;-&quot;??_);_(@_)"/>
    <numFmt numFmtId="165" formatCode="0.0%"/>
    <numFmt numFmtId="166" formatCode="_(* #,##0.00_);_(* \(#,##0.00\);_(* &quot;-&quot;_);_(@_)"/>
    <numFmt numFmtId="167" formatCode="_-* #,##0_р_._-;\-* #,##0_р_._-;_-* &quot;-&quot;_р_._-;_-@_-"/>
    <numFmt numFmtId="168" formatCode="_-* #,##0.00_р_._-;\-* #,##0.00_р_._-;_-* &quot;-&quot;??_р_._-;_-@_-"/>
    <numFmt numFmtId="169" formatCode="0.0"/>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9" fontId="1" fillId="0" borderId="0" applyFont="0" applyFill="0" applyBorder="0" applyAlignment="0" applyProtection="0"/>
    <xf numFmtId="0" fontId="50" fillId="0" borderId="0"/>
    <xf numFmtId="0" fontId="15" fillId="0" borderId="0"/>
    <xf numFmtId="168" fontId="15" fillId="0" borderId="0" applyFont="0" applyFill="0" applyBorder="0" applyAlignment="0" applyProtection="0"/>
  </cellStyleXfs>
  <cellXfs count="29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41"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7"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0" fontId="11" fillId="0" borderId="1" xfId="0" applyFont="1" applyFill="1" applyBorder="1" applyAlignment="1">
      <alignment horizontal="center" vertical="center" wrapText="1"/>
    </xf>
    <xf numFmtId="4" fontId="15" fillId="0" borderId="0" xfId="0" applyNumberFormat="1"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0" fillId="0" borderId="1" xfId="0" applyFill="1" applyBorder="1" applyAlignment="1">
      <alignment horizontal="center" vertical="top" wrapText="1"/>
    </xf>
    <xf numFmtId="0" fontId="0" fillId="0" borderId="1" xfId="0" applyFill="1" applyBorder="1" applyAlignment="1">
      <alignment vertical="top" wrapText="1"/>
    </xf>
    <xf numFmtId="169" fontId="0" fillId="0" borderId="1" xfId="0" applyNumberFormat="1" applyFill="1" applyBorder="1" applyAlignment="1">
      <alignment vertical="top" wrapText="1"/>
    </xf>
    <xf numFmtId="49" fontId="0" fillId="0" borderId="1" xfId="0" applyNumberFormat="1" applyFill="1" applyBorder="1" applyAlignment="1">
      <alignment vertical="top" wrapText="1"/>
    </xf>
    <xf numFmtId="0" fontId="47" fillId="0" borderId="0" xfId="0" applyFont="1" applyFill="1"/>
    <xf numFmtId="0" fontId="16" fillId="0"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3" fillId="0" borderId="0" xfId="0" applyFont="1" applyFill="1"/>
  </cellXfs>
  <cellStyles count="5">
    <cellStyle name="Обычный" xfId="0" builtinId="0"/>
    <cellStyle name="Обычный 3 2 5 6" xfId="3"/>
    <cellStyle name="Обычный 7" xfId="2"/>
    <cellStyle name="Процентный" xfId="1" builtinId="5"/>
    <cellStyle name="Финансовый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2562681.4906347874</c:v>
                </c:pt>
                <c:pt idx="3">
                  <c:v>4298117.403472757</c:v>
                </c:pt>
                <c:pt idx="4">
                  <c:v>6203766.1042095125</c:v>
                </c:pt>
                <c:pt idx="5">
                  <c:v>8296582.682301797</c:v>
                </c:pt>
                <c:pt idx="6">
                  <c:v>10595234.86056181</c:v>
                </c:pt>
                <c:pt idx="7">
                  <c:v>13120278.066290399</c:v>
                </c:pt>
                <c:pt idx="8">
                  <c:v>15894348.578939492</c:v>
                </c:pt>
                <c:pt idx="9">
                  <c:v>18942376.636185843</c:v>
                </c:pt>
                <c:pt idx="10">
                  <c:v>22291821.577523276</c:v>
                </c:pt>
                <c:pt idx="11">
                  <c:v>25972931.322485492</c:v>
                </c:pt>
                <c:pt idx="12">
                  <c:v>30019028.721594688</c:v>
                </c:pt>
                <c:pt idx="13">
                  <c:v>34466827.584524684</c:v>
                </c:pt>
                <c:pt idx="14">
                  <c:v>39356781.484461069</c:v>
                </c:pt>
                <c:pt idx="15">
                  <c:v>44733468.763211071</c:v>
                </c:pt>
                <c:pt idx="16">
                  <c:v>50646017.521554187</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1402925.8723540527</c:v>
                </c:pt>
                <c:pt idx="3">
                  <c:v>1359100.8793468324</c:v>
                </c:pt>
                <c:pt idx="4">
                  <c:v>1320710.1412898889</c:v>
                </c:pt>
                <c:pt idx="5">
                  <c:v>1283563.6009418669</c:v>
                </c:pt>
                <c:pt idx="6">
                  <c:v>1247616.3091573983</c:v>
                </c:pt>
                <c:pt idx="7">
                  <c:v>1212825.0342806124</c:v>
                </c:pt>
                <c:pt idx="8">
                  <c:v>1179148.1979038133</c:v>
                </c:pt>
                <c:pt idx="9">
                  <c:v>1146545.8125393244</c:v>
                </c:pt>
                <c:pt idx="10">
                  <c:v>1114979.4212210423</c:v>
                </c:pt>
                <c:pt idx="11">
                  <c:v>1084412.0390394025</c:v>
                </c:pt>
                <c:pt idx="12">
                  <c:v>1054808.0966026469</c:v>
                </c:pt>
                <c:pt idx="13">
                  <c:v>1026133.3854082596</c:v>
                </c:pt>
                <c:pt idx="14">
                  <c:v>998355.00510096375</c:v>
                </c:pt>
                <c:pt idx="15">
                  <c:v>971441.31258752372</c:v>
                </c:pt>
                <c:pt idx="16">
                  <c:v>945361.87297358655</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opLeftCell="A7" zoomScale="55" zoomScaleNormal="55" workbookViewId="0">
      <selection activeCell="B52" sqref="B5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3</v>
      </c>
      <c r="B5" s="212"/>
      <c r="C5" s="212"/>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4</v>
      </c>
      <c r="B7" s="213"/>
      <c r="C7" s="213"/>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5</v>
      </c>
      <c r="B9" s="214"/>
      <c r="C9" s="214"/>
      <c r="D9" s="11"/>
      <c r="E9" s="11"/>
      <c r="F9"/>
      <c r="G9"/>
      <c r="H9"/>
      <c r="I9"/>
      <c r="J9"/>
      <c r="K9"/>
      <c r="L9"/>
      <c r="M9"/>
      <c r="N9"/>
      <c r="O9"/>
      <c r="P9"/>
      <c r="Q9"/>
      <c r="R9"/>
      <c r="S9"/>
      <c r="T9"/>
      <c r="U9"/>
      <c r="V9"/>
      <c r="W9"/>
      <c r="X9"/>
    </row>
    <row r="10" spans="1:24" s="3" customFormat="1" ht="15.75" x14ac:dyDescent="0.25">
      <c r="A10" s="209" t="s">
        <v>6</v>
      </c>
      <c r="B10" s="209"/>
      <c r="C10" s="209"/>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540</v>
      </c>
      <c r="B12" s="214"/>
      <c r="C12" s="214"/>
      <c r="D12" s="11"/>
      <c r="E12" s="11"/>
      <c r="F12"/>
      <c r="G12"/>
      <c r="H12"/>
      <c r="I12"/>
      <c r="J12"/>
      <c r="K12"/>
      <c r="L12"/>
      <c r="M12"/>
      <c r="N12"/>
      <c r="O12"/>
      <c r="P12"/>
      <c r="Q12"/>
      <c r="R12"/>
      <c r="S12"/>
      <c r="T12"/>
      <c r="U12"/>
      <c r="V12"/>
      <c r="W12"/>
      <c r="X12"/>
    </row>
    <row r="13" spans="1:24" s="3" customFormat="1" ht="15.75" x14ac:dyDescent="0.25">
      <c r="A13" s="209" t="s">
        <v>7</v>
      </c>
      <c r="B13" s="209"/>
      <c r="C13" s="209"/>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08" t="s">
        <v>539</v>
      </c>
      <c r="B15" s="208"/>
      <c r="C15" s="208"/>
      <c r="D15" s="11"/>
      <c r="E15" s="11"/>
      <c r="F15"/>
      <c r="G15"/>
      <c r="H15"/>
      <c r="I15"/>
      <c r="J15"/>
      <c r="K15"/>
      <c r="L15"/>
      <c r="M15"/>
      <c r="N15"/>
      <c r="O15"/>
      <c r="P15"/>
      <c r="Q15"/>
      <c r="R15"/>
      <c r="S15"/>
      <c r="T15"/>
      <c r="U15"/>
      <c r="V15"/>
      <c r="W15"/>
      <c r="X15"/>
    </row>
    <row r="16" spans="1:24" s="15" customFormat="1" ht="15" customHeight="1" x14ac:dyDescent="0.25">
      <c r="A16" s="209" t="s">
        <v>8</v>
      </c>
      <c r="B16" s="209"/>
      <c r="C16" s="209"/>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0" t="s">
        <v>9</v>
      </c>
      <c r="B18" s="211"/>
      <c r="C18" s="211"/>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10</v>
      </c>
      <c r="B20" s="18" t="s">
        <v>11</v>
      </c>
      <c r="C20" s="19" t="s">
        <v>12</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13</v>
      </c>
      <c r="B22" s="21" t="s">
        <v>14</v>
      </c>
      <c r="C22" s="19" t="s">
        <v>529</v>
      </c>
      <c r="D22" s="13"/>
      <c r="E22" s="13"/>
      <c r="F22"/>
      <c r="G22"/>
      <c r="H22"/>
      <c r="I22"/>
      <c r="J22"/>
      <c r="K22"/>
      <c r="L22"/>
      <c r="M22"/>
      <c r="N22"/>
      <c r="O22"/>
      <c r="P22"/>
      <c r="Q22"/>
      <c r="R22"/>
      <c r="S22"/>
      <c r="T22"/>
      <c r="U22"/>
      <c r="V22"/>
      <c r="W22"/>
      <c r="X22"/>
    </row>
    <row r="23" spans="1:24" s="15" customFormat="1" ht="31.5" x14ac:dyDescent="0.25">
      <c r="A23" s="20" t="s">
        <v>15</v>
      </c>
      <c r="B23" s="22" t="s">
        <v>16</v>
      </c>
      <c r="C23" s="19" t="s">
        <v>530</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17</v>
      </c>
      <c r="B25" s="26" t="s">
        <v>18</v>
      </c>
      <c r="C25" s="19" t="s">
        <v>189</v>
      </c>
      <c r="D25" s="13"/>
      <c r="E25" s="13"/>
      <c r="F25"/>
      <c r="G25"/>
      <c r="H25"/>
      <c r="I25"/>
      <c r="J25"/>
      <c r="K25"/>
      <c r="L25"/>
      <c r="M25"/>
      <c r="N25"/>
      <c r="O25"/>
      <c r="P25"/>
      <c r="Q25"/>
      <c r="R25"/>
      <c r="S25"/>
      <c r="T25"/>
      <c r="U25"/>
      <c r="V25"/>
      <c r="W25"/>
      <c r="X25"/>
    </row>
    <row r="26" spans="1:24" s="15" customFormat="1" ht="15.75" x14ac:dyDescent="0.25">
      <c r="A26" s="20" t="s">
        <v>19</v>
      </c>
      <c r="B26" s="26" t="s">
        <v>20</v>
      </c>
      <c r="C26" s="19" t="s">
        <v>531</v>
      </c>
      <c r="D26" s="13"/>
      <c r="E26" s="13"/>
      <c r="F26"/>
      <c r="G26"/>
      <c r="H26"/>
      <c r="I26"/>
      <c r="J26"/>
      <c r="K26"/>
      <c r="L26"/>
      <c r="M26"/>
      <c r="N26"/>
      <c r="O26"/>
      <c r="P26"/>
      <c r="Q26"/>
      <c r="R26"/>
      <c r="S26"/>
      <c r="T26"/>
      <c r="U26"/>
      <c r="V26"/>
      <c r="W26"/>
      <c r="X26"/>
    </row>
    <row r="27" spans="1:24" s="15" customFormat="1" ht="31.5" x14ac:dyDescent="0.25">
      <c r="A27" s="20" t="s">
        <v>21</v>
      </c>
      <c r="B27" s="26" t="s">
        <v>22</v>
      </c>
      <c r="C27" s="19" t="s">
        <v>532</v>
      </c>
      <c r="D27" s="13"/>
      <c r="E27" s="13"/>
      <c r="F27"/>
      <c r="G27"/>
      <c r="H27"/>
      <c r="I27"/>
      <c r="J27"/>
      <c r="K27"/>
      <c r="L27"/>
      <c r="M27"/>
      <c r="N27"/>
      <c r="O27"/>
      <c r="P27"/>
      <c r="Q27"/>
      <c r="R27"/>
      <c r="S27"/>
      <c r="T27"/>
      <c r="U27"/>
      <c r="V27"/>
      <c r="W27"/>
      <c r="X27"/>
    </row>
    <row r="28" spans="1:24" s="15" customFormat="1" ht="15.75" x14ac:dyDescent="0.25">
      <c r="A28" s="20" t="s">
        <v>23</v>
      </c>
      <c r="B28" s="26" t="s">
        <v>24</v>
      </c>
      <c r="C28" s="19" t="s">
        <v>104</v>
      </c>
      <c r="D28" s="13"/>
      <c r="E28" s="13"/>
      <c r="F28"/>
      <c r="G28"/>
      <c r="H28"/>
      <c r="I28"/>
      <c r="J28"/>
      <c r="K28"/>
      <c r="L28"/>
      <c r="M28"/>
      <c r="N28"/>
      <c r="O28"/>
      <c r="P28"/>
      <c r="Q28"/>
      <c r="R28"/>
      <c r="S28"/>
      <c r="T28"/>
      <c r="U28"/>
      <c r="V28"/>
      <c r="W28"/>
      <c r="X28"/>
    </row>
    <row r="29" spans="1:24" s="15" customFormat="1" ht="31.5" x14ac:dyDescent="0.25">
      <c r="A29" s="20" t="s">
        <v>25</v>
      </c>
      <c r="B29" s="26" t="s">
        <v>26</v>
      </c>
      <c r="C29" s="19" t="s">
        <v>104</v>
      </c>
      <c r="D29" s="13"/>
      <c r="E29" s="13"/>
      <c r="F29"/>
      <c r="G29"/>
      <c r="H29"/>
      <c r="I29"/>
      <c r="J29"/>
      <c r="K29"/>
      <c r="L29"/>
      <c r="M29"/>
      <c r="N29"/>
      <c r="O29"/>
      <c r="P29"/>
      <c r="Q29"/>
      <c r="R29"/>
      <c r="S29"/>
      <c r="T29"/>
      <c r="U29"/>
      <c r="V29"/>
      <c r="W29"/>
      <c r="X29"/>
    </row>
    <row r="30" spans="1:24" s="15" customFormat="1" ht="31.5" x14ac:dyDescent="0.25">
      <c r="A30" s="20" t="s">
        <v>27</v>
      </c>
      <c r="B30" s="26" t="s">
        <v>28</v>
      </c>
      <c r="C30" s="19" t="s">
        <v>104</v>
      </c>
      <c r="D30" s="13"/>
      <c r="E30" s="13"/>
      <c r="F30"/>
      <c r="G30"/>
      <c r="H30"/>
      <c r="I30"/>
      <c r="J30"/>
      <c r="K30"/>
      <c r="L30"/>
      <c r="M30"/>
      <c r="N30"/>
      <c r="O30"/>
      <c r="P30"/>
      <c r="Q30"/>
      <c r="R30"/>
      <c r="S30"/>
      <c r="T30"/>
      <c r="U30"/>
      <c r="V30"/>
      <c r="W30"/>
      <c r="X30"/>
    </row>
    <row r="31" spans="1:24" s="15" customFormat="1" ht="15.75" x14ac:dyDescent="0.25">
      <c r="A31" s="20" t="s">
        <v>29</v>
      </c>
      <c r="B31" s="26" t="s">
        <v>30</v>
      </c>
      <c r="C31" s="19" t="s">
        <v>104</v>
      </c>
      <c r="D31" s="13"/>
      <c r="E31" s="13"/>
      <c r="F31"/>
      <c r="G31"/>
      <c r="H31"/>
      <c r="I31"/>
      <c r="J31"/>
      <c r="K31"/>
      <c r="L31"/>
      <c r="M31"/>
      <c r="N31"/>
      <c r="O31"/>
      <c r="P31"/>
      <c r="Q31"/>
      <c r="R31"/>
      <c r="S31"/>
      <c r="T31"/>
      <c r="U31"/>
      <c r="V31"/>
      <c r="W31"/>
      <c r="X31"/>
    </row>
    <row r="32" spans="1:24" s="15" customFormat="1" ht="15.75" x14ac:dyDescent="0.25">
      <c r="A32" s="20" t="s">
        <v>31</v>
      </c>
      <c r="B32" s="26" t="s">
        <v>32</v>
      </c>
      <c r="C32" s="19" t="s">
        <v>104</v>
      </c>
      <c r="D32" s="13"/>
      <c r="E32" s="13"/>
      <c r="F32"/>
      <c r="G32"/>
      <c r="H32"/>
      <c r="I32"/>
      <c r="J32"/>
      <c r="K32"/>
      <c r="L32"/>
      <c r="M32"/>
      <c r="N32"/>
      <c r="O32"/>
      <c r="P32"/>
      <c r="Q32"/>
      <c r="R32"/>
      <c r="S32"/>
      <c r="T32"/>
      <c r="U32"/>
      <c r="V32"/>
      <c r="W32"/>
      <c r="X32"/>
    </row>
    <row r="33" spans="1:24" s="15" customFormat="1" ht="47.25" x14ac:dyDescent="0.25">
      <c r="A33" s="20" t="s">
        <v>33</v>
      </c>
      <c r="B33" s="26" t="s">
        <v>34</v>
      </c>
      <c r="C33" s="19" t="s">
        <v>533</v>
      </c>
      <c r="D33" s="13"/>
      <c r="E33" s="13"/>
      <c r="F33"/>
      <c r="G33"/>
      <c r="H33"/>
      <c r="I33"/>
      <c r="J33"/>
      <c r="K33"/>
      <c r="L33"/>
      <c r="M33"/>
      <c r="N33"/>
      <c r="O33"/>
      <c r="P33"/>
      <c r="Q33"/>
      <c r="R33"/>
      <c r="S33"/>
      <c r="T33"/>
      <c r="U33"/>
      <c r="V33"/>
      <c r="W33"/>
      <c r="X33"/>
    </row>
    <row r="34" spans="1:24" ht="63" x14ac:dyDescent="0.25">
      <c r="A34" s="20" t="s">
        <v>35</v>
      </c>
      <c r="B34" s="26" t="s">
        <v>36</v>
      </c>
      <c r="C34" s="19" t="s">
        <v>104</v>
      </c>
    </row>
    <row r="35" spans="1:24" ht="31.5" x14ac:dyDescent="0.25">
      <c r="A35" s="20" t="s">
        <v>37</v>
      </c>
      <c r="B35" s="26" t="s">
        <v>38</v>
      </c>
      <c r="C35" s="19" t="s">
        <v>104</v>
      </c>
    </row>
    <row r="36" spans="1:24" ht="15.75" x14ac:dyDescent="0.25">
      <c r="A36" s="20" t="s">
        <v>39</v>
      </c>
      <c r="B36" s="26" t="s">
        <v>40</v>
      </c>
      <c r="C36" s="19" t="s">
        <v>104</v>
      </c>
    </row>
    <row r="37" spans="1:24" ht="15.75" x14ac:dyDescent="0.25">
      <c r="A37" s="20" t="s">
        <v>41</v>
      </c>
      <c r="B37" s="26" t="s">
        <v>42</v>
      </c>
      <c r="C37" s="19" t="s">
        <v>85</v>
      </c>
    </row>
    <row r="38" spans="1:24" ht="15.75" x14ac:dyDescent="0.25">
      <c r="A38" s="20" t="s">
        <v>43</v>
      </c>
      <c r="B38" s="26" t="s">
        <v>44</v>
      </c>
      <c r="C38" s="19" t="s">
        <v>104</v>
      </c>
    </row>
    <row r="39" spans="1:24" ht="23.25" customHeight="1" x14ac:dyDescent="0.25">
      <c r="A39" s="23"/>
      <c r="B39" s="24"/>
      <c r="C39" s="25"/>
    </row>
    <row r="40" spans="1:24" ht="31.5" x14ac:dyDescent="0.25">
      <c r="A40" s="20" t="s">
        <v>45</v>
      </c>
      <c r="B40" s="26" t="s">
        <v>46</v>
      </c>
      <c r="C40" s="206" t="s">
        <v>541</v>
      </c>
    </row>
    <row r="41" spans="1:24" ht="63" x14ac:dyDescent="0.25">
      <c r="A41" s="20" t="s">
        <v>47</v>
      </c>
      <c r="B41" s="26" t="s">
        <v>48</v>
      </c>
      <c r="C41" s="19" t="s">
        <v>534</v>
      </c>
    </row>
    <row r="42" spans="1:24" ht="47.25" x14ac:dyDescent="0.25">
      <c r="A42" s="20" t="s">
        <v>49</v>
      </c>
      <c r="B42" s="26" t="s">
        <v>50</v>
      </c>
      <c r="C42" s="19" t="s">
        <v>534</v>
      </c>
    </row>
    <row r="43" spans="1:24" ht="102.75" customHeight="1" x14ac:dyDescent="0.25">
      <c r="A43" s="20" t="s">
        <v>51</v>
      </c>
      <c r="B43" s="26" t="s">
        <v>52</v>
      </c>
      <c r="C43" s="19" t="s">
        <v>189</v>
      </c>
    </row>
    <row r="44" spans="1:24" ht="69" customHeight="1" x14ac:dyDescent="0.25">
      <c r="A44" s="20" t="s">
        <v>53</v>
      </c>
      <c r="B44" s="26" t="s">
        <v>54</v>
      </c>
      <c r="C44" s="19" t="s">
        <v>104</v>
      </c>
    </row>
    <row r="45" spans="1:24" ht="47.25" x14ac:dyDescent="0.25">
      <c r="A45" s="20" t="s">
        <v>55</v>
      </c>
      <c r="B45" s="26" t="s">
        <v>56</v>
      </c>
      <c r="C45" s="19" t="s">
        <v>104</v>
      </c>
    </row>
    <row r="46" spans="1:24" ht="69" customHeight="1" x14ac:dyDescent="0.25">
      <c r="A46" s="20" t="s">
        <v>57</v>
      </c>
      <c r="B46" s="26" t="s">
        <v>58</v>
      </c>
      <c r="C46" s="19" t="s">
        <v>535</v>
      </c>
    </row>
    <row r="47" spans="1:24" ht="18.75" customHeight="1" x14ac:dyDescent="0.25">
      <c r="A47" s="23"/>
      <c r="B47" s="24"/>
      <c r="C47" s="25"/>
    </row>
    <row r="48" spans="1:24" ht="31.5" x14ac:dyDescent="0.25">
      <c r="A48" s="20" t="s">
        <v>59</v>
      </c>
      <c r="B48" s="26" t="s">
        <v>60</v>
      </c>
      <c r="C48" s="27" t="s">
        <v>542</v>
      </c>
    </row>
    <row r="49" spans="1:3" ht="31.5" x14ac:dyDescent="0.25">
      <c r="A49" s="20" t="s">
        <v>61</v>
      </c>
      <c r="B49" s="26" t="s">
        <v>62</v>
      </c>
      <c r="C49" s="28"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3"/>
  <sheetViews>
    <sheetView zoomScale="55" zoomScaleNormal="55" workbookViewId="0">
      <pane xSplit="2" ySplit="23" topLeftCell="Q24" activePane="bottomRight" state="frozen"/>
      <selection activeCell="A9" sqref="A9:O9"/>
      <selection pane="topRight" activeCell="A9" sqref="A9:O9"/>
      <selection pane="bottomLeft" activeCell="A9" sqref="A9:O9"/>
      <selection pane="bottomRight" activeCell="AJ33" sqref="AJ33"/>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5"/>
      <c r="AI4" s="65"/>
      <c r="AJ4" s="65"/>
      <c r="AK4" s="65"/>
    </row>
    <row r="5" spans="1:37" ht="10.5" customHeight="1" x14ac:dyDescent="0.3">
      <c r="AK5" s="5"/>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4"/>
      <c r="AI8" s="154"/>
      <c r="AJ8" s="154"/>
      <c r="AK8" s="154"/>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4" t="str">
        <f>'1. паспорт местоположение'!$A$12</f>
        <v>O_СГЭС_16</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4"/>
      <c r="AI11" s="154"/>
      <c r="AJ11" s="154"/>
      <c r="AK11" s="154"/>
    </row>
    <row r="12" spans="1:37"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0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6"/>
      <c r="AI14" s="156"/>
      <c r="AJ14" s="156"/>
      <c r="AK14" s="156"/>
    </row>
    <row r="15" spans="1:37" ht="15.75" customHeight="1"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3"/>
      <c r="AI15" s="13"/>
      <c r="AJ15" s="13"/>
      <c r="AK15" s="13"/>
    </row>
    <row r="16" spans="1:37" ht="10.5" customHeight="1" x14ac:dyDescent="0.25"/>
    <row r="17" spans="1:37" ht="10.5" customHeight="1" x14ac:dyDescent="0.25"/>
    <row r="18" spans="1:37" x14ac:dyDescent="0.25">
      <c r="A18" s="259" t="s">
        <v>331</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8"/>
      <c r="AI18" s="8"/>
      <c r="AJ18" s="8"/>
      <c r="AK18" s="8"/>
    </row>
    <row r="20" spans="1:37" ht="30" customHeight="1" x14ac:dyDescent="0.25">
      <c r="A20" s="225" t="s">
        <v>332</v>
      </c>
      <c r="B20" s="225" t="s">
        <v>333</v>
      </c>
      <c r="C20" s="224" t="s">
        <v>334</v>
      </c>
      <c r="D20" s="224"/>
      <c r="E20" s="223" t="s">
        <v>335</v>
      </c>
      <c r="F20" s="223"/>
      <c r="G20" s="225"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4" t="s">
        <v>337</v>
      </c>
      <c r="AG20" s="224"/>
      <c r="AH20" s="8"/>
      <c r="AI20" s="8"/>
      <c r="AJ20" s="8"/>
    </row>
    <row r="21" spans="1:37" ht="48" customHeight="1" x14ac:dyDescent="0.25">
      <c r="A21" s="226"/>
      <c r="B21" s="226"/>
      <c r="C21" s="224"/>
      <c r="D21" s="224"/>
      <c r="E21" s="223"/>
      <c r="F21" s="223"/>
      <c r="G21" s="226"/>
      <c r="H21" s="224" t="s">
        <v>271</v>
      </c>
      <c r="I21" s="224"/>
      <c r="J21" s="224" t="s">
        <v>338</v>
      </c>
      <c r="K21" s="224"/>
      <c r="L21" s="224" t="s">
        <v>271</v>
      </c>
      <c r="M21" s="224"/>
      <c r="N21" s="224" t="s">
        <v>339</v>
      </c>
      <c r="O21" s="224"/>
      <c r="P21" s="224" t="s">
        <v>271</v>
      </c>
      <c r="Q21" s="224"/>
      <c r="R21" s="224" t="s">
        <v>339</v>
      </c>
      <c r="S21" s="224"/>
      <c r="T21" s="224" t="s">
        <v>271</v>
      </c>
      <c r="U21" s="224"/>
      <c r="V21" s="224" t="s">
        <v>339</v>
      </c>
      <c r="W21" s="224"/>
      <c r="X21" s="224" t="s">
        <v>271</v>
      </c>
      <c r="Y21" s="224"/>
      <c r="Z21" s="224" t="s">
        <v>339</v>
      </c>
      <c r="AA21" s="224"/>
      <c r="AB21" s="224" t="s">
        <v>271</v>
      </c>
      <c r="AC21" s="224"/>
      <c r="AD21" s="224" t="s">
        <v>339</v>
      </c>
      <c r="AE21" s="224"/>
      <c r="AF21" s="224"/>
      <c r="AG21" s="224"/>
    </row>
    <row r="22" spans="1:37" ht="81" customHeight="1" x14ac:dyDescent="0.25">
      <c r="A22" s="227"/>
      <c r="B22" s="227"/>
      <c r="C22" s="42" t="s">
        <v>271</v>
      </c>
      <c r="D22" s="42" t="s">
        <v>339</v>
      </c>
      <c r="E22" s="42" t="s">
        <v>340</v>
      </c>
      <c r="F22" s="42" t="s">
        <v>341</v>
      </c>
      <c r="G22" s="227"/>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42" t="s">
        <v>344</v>
      </c>
      <c r="AG22" s="42" t="s">
        <v>339</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13</v>
      </c>
      <c r="B24" s="158" t="s">
        <v>345</v>
      </c>
      <c r="C24" s="159">
        <v>0</v>
      </c>
      <c r="D24" s="159">
        <v>0.47205180000000002</v>
      </c>
      <c r="E24" s="159">
        <v>0</v>
      </c>
      <c r="F24" s="160">
        <v>0</v>
      </c>
      <c r="G24" s="159">
        <v>0</v>
      </c>
      <c r="H24" s="159">
        <v>0</v>
      </c>
      <c r="I24" s="159">
        <v>0</v>
      </c>
      <c r="J24" s="159">
        <v>0.47205180000000002</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0.47205180000000002</v>
      </c>
      <c r="AH24" s="205"/>
    </row>
    <row r="25" spans="1:37" ht="24" customHeight="1" x14ac:dyDescent="0.25">
      <c r="A25" s="150" t="s">
        <v>346</v>
      </c>
      <c r="B25" s="161" t="s">
        <v>347</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c r="AH25" s="205"/>
    </row>
    <row r="26" spans="1:37" x14ac:dyDescent="0.25">
      <c r="A26" s="150" t="s">
        <v>348</v>
      </c>
      <c r="B26" s="161" t="s">
        <v>349</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c r="AH26" s="205"/>
    </row>
    <row r="27" spans="1:37" ht="31.5" x14ac:dyDescent="0.25">
      <c r="A27" s="150" t="s">
        <v>350</v>
      </c>
      <c r="B27" s="161" t="s">
        <v>351</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c r="AH27" s="205"/>
    </row>
    <row r="28" spans="1:37" x14ac:dyDescent="0.25">
      <c r="A28" s="150" t="s">
        <v>352</v>
      </c>
      <c r="B28" s="161" t="s">
        <v>353</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c r="AH28" s="205"/>
    </row>
    <row r="29" spans="1:37" x14ac:dyDescent="0.25">
      <c r="A29" s="150" t="s">
        <v>354</v>
      </c>
      <c r="B29" s="163" t="s">
        <v>355</v>
      </c>
      <c r="C29" s="28">
        <v>0</v>
      </c>
      <c r="D29" s="28">
        <v>0.47205180000000002</v>
      </c>
      <c r="E29" s="28">
        <v>0</v>
      </c>
      <c r="F29" s="162">
        <v>0</v>
      </c>
      <c r="G29" s="28">
        <v>0</v>
      </c>
      <c r="H29" s="28">
        <v>0</v>
      </c>
      <c r="I29" s="28">
        <v>0</v>
      </c>
      <c r="J29" s="28">
        <v>0.47205180000000002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0.47205180000000002</v>
      </c>
      <c r="AH29" s="205"/>
    </row>
    <row r="30" spans="1:37" s="8" customFormat="1" ht="47.25" x14ac:dyDescent="0.25">
      <c r="A30" s="145" t="s">
        <v>15</v>
      </c>
      <c r="B30" s="158" t="s">
        <v>356</v>
      </c>
      <c r="C30" s="159">
        <v>0</v>
      </c>
      <c r="D30" s="159">
        <v>0.39337650000000002</v>
      </c>
      <c r="E30" s="159">
        <v>0</v>
      </c>
      <c r="F30" s="159">
        <v>0</v>
      </c>
      <c r="G30" s="159">
        <v>0</v>
      </c>
      <c r="H30" s="159">
        <v>0</v>
      </c>
      <c r="I30" s="159">
        <v>0</v>
      </c>
      <c r="J30" s="159">
        <v>0.39337650000000002</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0.39337650000000002</v>
      </c>
      <c r="AH30" s="205"/>
    </row>
    <row r="31" spans="1:37" x14ac:dyDescent="0.25">
      <c r="A31" s="150" t="s">
        <v>357</v>
      </c>
      <c r="B31" s="161" t="s">
        <v>358</v>
      </c>
      <c r="C31" s="28">
        <v>0</v>
      </c>
      <c r="D31" s="28">
        <v>0.39337650000000002</v>
      </c>
      <c r="E31" s="28">
        <v>0</v>
      </c>
      <c r="F31" s="28">
        <v>0</v>
      </c>
      <c r="G31" s="159">
        <v>0</v>
      </c>
      <c r="H31" s="28">
        <v>0</v>
      </c>
      <c r="I31" s="28">
        <v>0</v>
      </c>
      <c r="J31" s="159">
        <v>0.39337650000000002</v>
      </c>
      <c r="K31" s="28">
        <v>3</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0.39337650000000002</v>
      </c>
      <c r="AH31" s="205"/>
    </row>
    <row r="32" spans="1:37" ht="31.5" x14ac:dyDescent="0.25">
      <c r="A32" s="150" t="s">
        <v>359</v>
      </c>
      <c r="B32" s="161" t="s">
        <v>360</v>
      </c>
      <c r="C32" s="28">
        <v>0</v>
      </c>
      <c r="D32" s="28">
        <v>0</v>
      </c>
      <c r="E32" s="28">
        <v>0</v>
      </c>
      <c r="F32" s="28">
        <v>0</v>
      </c>
      <c r="G32" s="159">
        <v>0</v>
      </c>
      <c r="H32" s="28">
        <v>0</v>
      </c>
      <c r="I32" s="28">
        <v>0</v>
      </c>
      <c r="J32" s="159">
        <v>0</v>
      </c>
      <c r="K32" s="28">
        <v>0</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v>
      </c>
      <c r="AH32" s="205"/>
    </row>
    <row r="33" spans="1:34" x14ac:dyDescent="0.25">
      <c r="A33" s="150" t="s">
        <v>361</v>
      </c>
      <c r="B33" s="161" t="s">
        <v>362</v>
      </c>
      <c r="C33" s="28">
        <v>0</v>
      </c>
      <c r="D33" s="28">
        <v>0</v>
      </c>
      <c r="E33" s="28">
        <v>0</v>
      </c>
      <c r="F33" s="28">
        <v>0</v>
      </c>
      <c r="G33" s="159">
        <v>0</v>
      </c>
      <c r="H33" s="28">
        <v>0</v>
      </c>
      <c r="I33" s="28">
        <v>0</v>
      </c>
      <c r="J33" s="159">
        <v>0</v>
      </c>
      <c r="K33" s="28">
        <v>0</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0</v>
      </c>
      <c r="AH33" s="205"/>
    </row>
    <row r="34" spans="1:34" x14ac:dyDescent="0.25">
      <c r="A34" s="150" t="s">
        <v>363</v>
      </c>
      <c r="B34" s="161" t="s">
        <v>364</v>
      </c>
      <c r="C34" s="28">
        <v>0</v>
      </c>
      <c r="D34" s="28">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0</v>
      </c>
      <c r="AH34" s="205"/>
    </row>
    <row r="35" spans="1:34" s="8" customFormat="1" ht="31.5" x14ac:dyDescent="0.25">
      <c r="A35" s="145" t="s">
        <v>17</v>
      </c>
      <c r="B35" s="158" t="s">
        <v>365</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c r="AH35" s="205"/>
    </row>
    <row r="36" spans="1:34" ht="31.5" x14ac:dyDescent="0.25">
      <c r="A36" s="150" t="s">
        <v>366</v>
      </c>
      <c r="B36" s="164" t="s">
        <v>367</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c r="AH36" s="205"/>
    </row>
    <row r="37" spans="1:34" x14ac:dyDescent="0.25">
      <c r="A37" s="150" t="s">
        <v>368</v>
      </c>
      <c r="B37" s="164" t="s">
        <v>369</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c r="AH37" s="205"/>
    </row>
    <row r="38" spans="1:34" x14ac:dyDescent="0.25">
      <c r="A38" s="150" t="s">
        <v>370</v>
      </c>
      <c r="B38" s="164" t="s">
        <v>371</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c r="AH38" s="205"/>
    </row>
    <row r="39" spans="1:34" ht="31.5" x14ac:dyDescent="0.25">
      <c r="A39" s="150" t="s">
        <v>372</v>
      </c>
      <c r="B39" s="161" t="s">
        <v>373</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c r="AH39" s="205"/>
    </row>
    <row r="40" spans="1:34" ht="31.5" x14ac:dyDescent="0.25">
      <c r="A40" s="150" t="s">
        <v>374</v>
      </c>
      <c r="B40" s="161" t="s">
        <v>375</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c r="AH40" s="205"/>
    </row>
    <row r="41" spans="1:34" x14ac:dyDescent="0.25">
      <c r="A41" s="150" t="s">
        <v>376</v>
      </c>
      <c r="B41" s="161" t="s">
        <v>377</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c r="AH41" s="205"/>
    </row>
    <row r="42" spans="1:34" x14ac:dyDescent="0.25">
      <c r="A42" s="150" t="s">
        <v>378</v>
      </c>
      <c r="B42" s="164" t="s">
        <v>379</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c r="AH42" s="205"/>
    </row>
    <row r="43" spans="1:34" x14ac:dyDescent="0.25">
      <c r="A43" s="150" t="s">
        <v>380</v>
      </c>
      <c r="B43" s="164" t="s">
        <v>381</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c r="AH43" s="205"/>
    </row>
    <row r="44" spans="1:34" x14ac:dyDescent="0.25">
      <c r="A44" s="150" t="s">
        <v>382</v>
      </c>
      <c r="B44" s="164" t="s">
        <v>383</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c r="AH44" s="205"/>
    </row>
    <row r="45" spans="1:34" s="8" customFormat="1" x14ac:dyDescent="0.25">
      <c r="A45" s="145" t="s">
        <v>19</v>
      </c>
      <c r="B45" s="158" t="s">
        <v>384</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c r="AH45" s="205"/>
    </row>
    <row r="46" spans="1:34" x14ac:dyDescent="0.25">
      <c r="A46" s="150" t="s">
        <v>385</v>
      </c>
      <c r="B46" s="161" t="s">
        <v>386</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c r="AH46" s="205"/>
    </row>
    <row r="47" spans="1:34" x14ac:dyDescent="0.25">
      <c r="A47" s="150" t="s">
        <v>387</v>
      </c>
      <c r="B47" s="161" t="s">
        <v>369</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c r="AH47" s="205"/>
    </row>
    <row r="48" spans="1:34" x14ac:dyDescent="0.25">
      <c r="A48" s="150" t="s">
        <v>388</v>
      </c>
      <c r="B48" s="161" t="s">
        <v>371</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c r="AH48" s="205"/>
    </row>
    <row r="49" spans="1:34" ht="31.5" x14ac:dyDescent="0.25">
      <c r="A49" s="150" t="s">
        <v>389</v>
      </c>
      <c r="B49" s="161" t="s">
        <v>373</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c r="AH49" s="205"/>
    </row>
    <row r="50" spans="1:34" ht="31.5" x14ac:dyDescent="0.25">
      <c r="A50" s="150" t="s">
        <v>390</v>
      </c>
      <c r="B50" s="161" t="s">
        <v>375</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c r="AH50" s="205"/>
    </row>
    <row r="51" spans="1:34" x14ac:dyDescent="0.25">
      <c r="A51" s="150" t="s">
        <v>391</v>
      </c>
      <c r="B51" s="161" t="s">
        <v>377</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c r="AH51" s="205"/>
    </row>
    <row r="52" spans="1:34" x14ac:dyDescent="0.25">
      <c r="A52" s="150" t="s">
        <v>392</v>
      </c>
      <c r="B52" s="164" t="s">
        <v>379</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c r="AH52" s="205"/>
    </row>
    <row r="53" spans="1:34" x14ac:dyDescent="0.25">
      <c r="A53" s="150" t="s">
        <v>393</v>
      </c>
      <c r="B53" s="164" t="s">
        <v>381</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c r="AH53" s="205"/>
    </row>
    <row r="54" spans="1:34" x14ac:dyDescent="0.25">
      <c r="A54" s="150" t="s">
        <v>394</v>
      </c>
      <c r="B54" s="164" t="s">
        <v>383</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c r="AH54" s="205"/>
    </row>
    <row r="55" spans="1:34" s="8" customFormat="1" ht="35.25" customHeight="1" x14ac:dyDescent="0.25">
      <c r="A55" s="145" t="s">
        <v>21</v>
      </c>
      <c r="B55" s="158" t="s">
        <v>395</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c r="AH55" s="205"/>
    </row>
    <row r="56" spans="1:34" x14ac:dyDescent="0.25">
      <c r="A56" s="150" t="s">
        <v>396</v>
      </c>
      <c r="B56" s="161" t="s">
        <v>397</v>
      </c>
      <c r="C56" s="28">
        <v>0</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c r="AH56" s="205"/>
    </row>
    <row r="57" spans="1:34" x14ac:dyDescent="0.25">
      <c r="A57" s="150" t="s">
        <v>398</v>
      </c>
      <c r="B57" s="161" t="s">
        <v>399</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c r="AH57" s="205"/>
    </row>
    <row r="58" spans="1:34" x14ac:dyDescent="0.25">
      <c r="A58" s="150" t="s">
        <v>400</v>
      </c>
      <c r="B58" s="164" t="s">
        <v>401</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c r="AH58" s="205"/>
    </row>
    <row r="59" spans="1:34" x14ac:dyDescent="0.25">
      <c r="A59" s="150" t="s">
        <v>402</v>
      </c>
      <c r="B59" s="164" t="s">
        <v>403</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c r="AH59" s="205"/>
    </row>
    <row r="60" spans="1:34" x14ac:dyDescent="0.25">
      <c r="A60" s="150" t="s">
        <v>404</v>
      </c>
      <c r="B60" s="164" t="s">
        <v>405</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c r="AH60" s="205"/>
    </row>
    <row r="61" spans="1:34" x14ac:dyDescent="0.25">
      <c r="A61" s="150" t="s">
        <v>406</v>
      </c>
      <c r="B61" s="164" t="s">
        <v>379</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c r="AH61" s="205"/>
    </row>
    <row r="62" spans="1:34" x14ac:dyDescent="0.25">
      <c r="A62" s="150" t="s">
        <v>407</v>
      </c>
      <c r="B62" s="164" t="s">
        <v>381</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c r="AH62" s="205"/>
    </row>
    <row r="63" spans="1:34" x14ac:dyDescent="0.25">
      <c r="A63" s="150" t="s">
        <v>408</v>
      </c>
      <c r="B63" s="164" t="s">
        <v>383</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c r="AH63" s="205"/>
    </row>
    <row r="64" spans="1:34" s="8" customFormat="1" ht="36.75" customHeight="1" x14ac:dyDescent="0.25">
      <c r="A64" s="145" t="s">
        <v>23</v>
      </c>
      <c r="B64" s="166" t="s">
        <v>409</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c r="AH64" s="205"/>
    </row>
    <row r="65" spans="1:34" s="8" customFormat="1" x14ac:dyDescent="0.25">
      <c r="A65" s="145" t="s">
        <v>25</v>
      </c>
      <c r="B65" s="158" t="s">
        <v>410</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c r="AH65" s="205"/>
    </row>
    <row r="66" spans="1:34" x14ac:dyDescent="0.25">
      <c r="A66" s="150" t="s">
        <v>411</v>
      </c>
      <c r="B66" s="168" t="s">
        <v>386</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c r="AH66" s="205"/>
    </row>
    <row r="67" spans="1:34" x14ac:dyDescent="0.25">
      <c r="A67" s="150" t="s">
        <v>412</v>
      </c>
      <c r="B67" s="168" t="s">
        <v>369</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c r="AH67" s="205"/>
    </row>
    <row r="68" spans="1:34" x14ac:dyDescent="0.25">
      <c r="A68" s="150" t="s">
        <v>413</v>
      </c>
      <c r="B68" s="168" t="s">
        <v>371</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c r="AH68" s="205"/>
    </row>
    <row r="69" spans="1:34" x14ac:dyDescent="0.25">
      <c r="A69" s="150" t="s">
        <v>414</v>
      </c>
      <c r="B69" s="168" t="s">
        <v>415</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c r="AH69" s="205"/>
    </row>
    <row r="70" spans="1:34" x14ac:dyDescent="0.25">
      <c r="A70" s="150" t="s">
        <v>416</v>
      </c>
      <c r="B70" s="164" t="s">
        <v>379</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c r="AH70" s="205"/>
    </row>
    <row r="71" spans="1:34" x14ac:dyDescent="0.25">
      <c r="A71" s="150" t="s">
        <v>417</v>
      </c>
      <c r="B71" s="164" t="s">
        <v>381</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c r="AH71" s="205"/>
    </row>
    <row r="72" spans="1:34" x14ac:dyDescent="0.25">
      <c r="A72" s="150" t="s">
        <v>418</v>
      </c>
      <c r="B72" s="164" t="s">
        <v>383</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c r="AH72" s="205"/>
    </row>
    <row r="73" spans="1:34" x14ac:dyDescent="0.25">
      <c r="AH73" s="207"/>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tabSelected="1" topLeftCell="A13" zoomScale="80" zoomScaleNormal="80" zoomScaleSheetLayoutView="85" workbookViewId="0">
      <selection activeCell="P26" sqref="P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70"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70" customFormat="1" ht="15.75" x14ac:dyDescent="0.25">
      <c r="A12" s="214" t="str">
        <f>'1. паспорт местоположение'!$A$12</f>
        <v>O_СГЭС_16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70" customFormat="1" ht="15.75" x14ac:dyDescent="0.25">
      <c r="A15" s="214"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419</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9" t="s">
        <v>420</v>
      </c>
      <c r="B22" s="264" t="s">
        <v>421</v>
      </c>
      <c r="C22" s="219" t="s">
        <v>422</v>
      </c>
      <c r="D22" s="219" t="s">
        <v>423</v>
      </c>
      <c r="E22" s="248" t="s">
        <v>424</v>
      </c>
      <c r="F22" s="249"/>
      <c r="G22" s="249"/>
      <c r="H22" s="249"/>
      <c r="I22" s="249"/>
      <c r="J22" s="249"/>
      <c r="K22" s="249"/>
      <c r="L22" s="249"/>
      <c r="M22" s="249"/>
      <c r="N22" s="250"/>
      <c r="O22" s="219" t="s">
        <v>425</v>
      </c>
      <c r="P22" s="219" t="s">
        <v>426</v>
      </c>
      <c r="Q22" s="219" t="s">
        <v>427</v>
      </c>
      <c r="R22" s="216" t="s">
        <v>428</v>
      </c>
      <c r="S22" s="216" t="s">
        <v>429</v>
      </c>
      <c r="T22" s="216" t="s">
        <v>430</v>
      </c>
      <c r="U22" s="216" t="s">
        <v>431</v>
      </c>
      <c r="V22" s="216"/>
      <c r="W22" s="267" t="s">
        <v>432</v>
      </c>
      <c r="X22" s="267" t="s">
        <v>433</v>
      </c>
      <c r="Y22" s="216" t="s">
        <v>434</v>
      </c>
      <c r="Z22" s="216" t="s">
        <v>435</v>
      </c>
      <c r="AA22" s="216" t="s">
        <v>436</v>
      </c>
      <c r="AB22" s="268"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9" t="s">
        <v>450</v>
      </c>
    </row>
    <row r="23" spans="1:50" ht="64.5" customHeight="1" x14ac:dyDescent="0.25">
      <c r="A23" s="263"/>
      <c r="B23" s="265"/>
      <c r="C23" s="263"/>
      <c r="D23" s="263"/>
      <c r="E23" s="271" t="s">
        <v>451</v>
      </c>
      <c r="F23" s="273" t="s">
        <v>399</v>
      </c>
      <c r="G23" s="273" t="s">
        <v>401</v>
      </c>
      <c r="H23" s="273" t="s">
        <v>403</v>
      </c>
      <c r="I23" s="275" t="s">
        <v>452</v>
      </c>
      <c r="J23" s="275" t="s">
        <v>453</v>
      </c>
      <c r="K23" s="275" t="s">
        <v>454</v>
      </c>
      <c r="L23" s="273" t="s">
        <v>379</v>
      </c>
      <c r="M23" s="273" t="s">
        <v>381</v>
      </c>
      <c r="N23" s="273" t="s">
        <v>383</v>
      </c>
      <c r="O23" s="263"/>
      <c r="P23" s="263"/>
      <c r="Q23" s="263"/>
      <c r="R23" s="216"/>
      <c r="S23" s="216"/>
      <c r="T23" s="216"/>
      <c r="U23" s="277" t="s">
        <v>271</v>
      </c>
      <c r="V23" s="277" t="s">
        <v>455</v>
      </c>
      <c r="W23" s="267"/>
      <c r="X23" s="267"/>
      <c r="Y23" s="216"/>
      <c r="Z23" s="216"/>
      <c r="AA23" s="216"/>
      <c r="AB23" s="216"/>
      <c r="AC23" s="216"/>
      <c r="AD23" s="216"/>
      <c r="AE23" s="216"/>
      <c r="AF23" s="216"/>
      <c r="AG23" s="216"/>
      <c r="AH23" s="216" t="s">
        <v>456</v>
      </c>
      <c r="AI23" s="216"/>
      <c r="AJ23" s="216" t="s">
        <v>457</v>
      </c>
      <c r="AK23" s="216"/>
      <c r="AL23" s="219" t="s">
        <v>458</v>
      </c>
      <c r="AM23" s="219" t="s">
        <v>459</v>
      </c>
      <c r="AN23" s="219" t="s">
        <v>460</v>
      </c>
      <c r="AO23" s="219" t="s">
        <v>461</v>
      </c>
      <c r="AP23" s="219" t="s">
        <v>462</v>
      </c>
      <c r="AQ23" s="219" t="s">
        <v>463</v>
      </c>
      <c r="AR23" s="219" t="s">
        <v>464</v>
      </c>
      <c r="AS23" s="225" t="s">
        <v>455</v>
      </c>
      <c r="AT23" s="216"/>
      <c r="AU23" s="216"/>
      <c r="AV23" s="216"/>
      <c r="AW23" s="216"/>
      <c r="AX23" s="270"/>
    </row>
    <row r="24" spans="1:50" ht="96.75" customHeight="1" x14ac:dyDescent="0.25">
      <c r="A24" s="220"/>
      <c r="B24" s="266"/>
      <c r="C24" s="220"/>
      <c r="D24" s="220"/>
      <c r="E24" s="272"/>
      <c r="F24" s="274"/>
      <c r="G24" s="274"/>
      <c r="H24" s="274"/>
      <c r="I24" s="276"/>
      <c r="J24" s="276"/>
      <c r="K24" s="276"/>
      <c r="L24" s="274"/>
      <c r="M24" s="274"/>
      <c r="N24" s="274"/>
      <c r="O24" s="220"/>
      <c r="P24" s="220"/>
      <c r="Q24" s="220"/>
      <c r="R24" s="216"/>
      <c r="S24" s="216"/>
      <c r="T24" s="216"/>
      <c r="U24" s="278"/>
      <c r="V24" s="278"/>
      <c r="W24" s="267"/>
      <c r="X24" s="267"/>
      <c r="Y24" s="216"/>
      <c r="Z24" s="216"/>
      <c r="AA24" s="216"/>
      <c r="AB24" s="216"/>
      <c r="AC24" s="216"/>
      <c r="AD24" s="216"/>
      <c r="AE24" s="216"/>
      <c r="AF24" s="216"/>
      <c r="AG24" s="216"/>
      <c r="AH24" s="29" t="s">
        <v>465</v>
      </c>
      <c r="AI24" s="29" t="s">
        <v>466</v>
      </c>
      <c r="AJ24" s="66" t="s">
        <v>271</v>
      </c>
      <c r="AK24" s="66" t="s">
        <v>455</v>
      </c>
      <c r="AL24" s="220"/>
      <c r="AM24" s="220"/>
      <c r="AN24" s="220"/>
      <c r="AO24" s="220"/>
      <c r="AP24" s="220"/>
      <c r="AQ24" s="220"/>
      <c r="AR24" s="220"/>
      <c r="AS24" s="227"/>
      <c r="AT24" s="216"/>
      <c r="AU24" s="216"/>
      <c r="AV24" s="216"/>
      <c r="AW24" s="216"/>
      <c r="AX24" s="270"/>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286" customFormat="1" ht="138" customHeight="1" x14ac:dyDescent="0.2">
      <c r="A26" s="282">
        <f>A25+1-IF(ROW(A26) = 26,1,0)</f>
        <v>1</v>
      </c>
      <c r="B26" s="283" t="s">
        <v>526</v>
      </c>
      <c r="C26" s="283" t="s">
        <v>522</v>
      </c>
      <c r="D26" s="283">
        <v>2025</v>
      </c>
      <c r="E26" s="283">
        <v>0</v>
      </c>
      <c r="F26" s="283">
        <v>0</v>
      </c>
      <c r="G26" s="283">
        <v>0</v>
      </c>
      <c r="H26" s="283">
        <v>0</v>
      </c>
      <c r="I26" s="283">
        <v>0</v>
      </c>
      <c r="J26" s="283">
        <v>0</v>
      </c>
      <c r="K26" s="283">
        <v>0</v>
      </c>
      <c r="L26" s="283">
        <v>0</v>
      </c>
      <c r="M26" s="283">
        <v>0</v>
      </c>
      <c r="N26" s="283">
        <v>0</v>
      </c>
      <c r="O26" s="283" t="s">
        <v>547</v>
      </c>
      <c r="P26" s="283" t="s">
        <v>557</v>
      </c>
      <c r="Q26" s="283" t="s">
        <v>526</v>
      </c>
      <c r="R26" s="284">
        <v>397.35</v>
      </c>
      <c r="S26" s="283" t="s">
        <v>551</v>
      </c>
      <c r="T26" s="284">
        <v>397.35</v>
      </c>
      <c r="U26" s="283" t="s">
        <v>552</v>
      </c>
      <c r="V26" s="283" t="s">
        <v>552</v>
      </c>
      <c r="W26" s="283"/>
      <c r="X26" s="283"/>
      <c r="Y26" s="283"/>
      <c r="Z26" s="283"/>
      <c r="AA26" s="283"/>
      <c r="AB26" s="283"/>
      <c r="AC26" s="283"/>
      <c r="AD26" s="283"/>
      <c r="AE26" s="283" t="s">
        <v>553</v>
      </c>
      <c r="AF26" s="284">
        <v>472.05099999999999</v>
      </c>
      <c r="AG26" s="284">
        <v>472.05099999999999</v>
      </c>
      <c r="AH26" s="283"/>
      <c r="AI26" s="283"/>
      <c r="AJ26" s="283"/>
      <c r="AK26" s="283"/>
      <c r="AL26" s="283"/>
      <c r="AM26" s="283"/>
      <c r="AN26" s="283" t="s">
        <v>554</v>
      </c>
      <c r="AO26" s="283"/>
      <c r="AP26" s="283"/>
      <c r="AQ26" s="285" t="s">
        <v>258</v>
      </c>
      <c r="AR26" s="283"/>
      <c r="AS26" s="285" t="s">
        <v>555</v>
      </c>
      <c r="AT26" s="285" t="s">
        <v>555</v>
      </c>
      <c r="AU26" s="285"/>
      <c r="AV26" s="285" t="s">
        <v>556</v>
      </c>
      <c r="AW26" s="283"/>
      <c r="AX26" s="283"/>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topLeftCell="A13" zoomScale="80" zoomScaleNormal="80" workbookViewId="0">
      <selection activeCell="B22" sqref="B22"/>
    </sheetView>
  </sheetViews>
  <sheetFormatPr defaultRowHeight="15.75" x14ac:dyDescent="0.25"/>
  <cols>
    <col min="1" max="2" width="66.140625" style="173"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1" t="str">
        <f>'1. паспорт местоположение'!$A$5:$C$5</f>
        <v>Год раскрытия информации: 2024 год</v>
      </c>
      <c r="B5" s="281"/>
      <c r="C5" s="175"/>
      <c r="D5" s="175"/>
      <c r="E5" s="175"/>
      <c r="F5" s="175"/>
      <c r="G5" s="175"/>
      <c r="H5" s="175"/>
    </row>
    <row r="6" spans="1:8" ht="18.75" x14ac:dyDescent="0.3">
      <c r="A6" s="174"/>
      <c r="B6" s="174"/>
      <c r="C6" s="174"/>
      <c r="D6" s="174"/>
      <c r="E6" s="174"/>
      <c r="F6" s="174"/>
      <c r="G6" s="174"/>
      <c r="H6" s="174"/>
    </row>
    <row r="7" spans="1:8" ht="18.75" x14ac:dyDescent="0.25">
      <c r="A7" s="213" t="s">
        <v>4</v>
      </c>
      <c r="B7" s="213"/>
      <c r="C7" s="176"/>
      <c r="D7" s="10"/>
      <c r="E7" s="10"/>
      <c r="F7" s="10"/>
      <c r="G7" s="10"/>
      <c r="H7" s="10"/>
    </row>
    <row r="8" spans="1:8" ht="18.75" x14ac:dyDescent="0.25">
      <c r="A8" s="10"/>
      <c r="B8" s="10"/>
      <c r="C8" s="176"/>
      <c r="D8" s="10"/>
      <c r="E8" s="10"/>
      <c r="F8" s="10"/>
      <c r="G8" s="10"/>
      <c r="H8" s="10"/>
    </row>
    <row r="9" spans="1:8" x14ac:dyDescent="0.25">
      <c r="A9" s="214" t="s">
        <v>5</v>
      </c>
      <c r="B9" s="214"/>
      <c r="C9" s="177"/>
      <c r="D9" s="11"/>
      <c r="E9" s="11"/>
      <c r="F9" s="11"/>
      <c r="G9" s="11"/>
      <c r="H9" s="11"/>
    </row>
    <row r="10" spans="1:8" x14ac:dyDescent="0.25">
      <c r="A10" s="209" t="s">
        <v>6</v>
      </c>
      <c r="B10" s="209"/>
      <c r="C10" s="39"/>
      <c r="D10" s="13"/>
      <c r="E10" s="13"/>
      <c r="F10" s="13"/>
      <c r="G10" s="13"/>
      <c r="H10" s="13"/>
    </row>
    <row r="11" spans="1:8" ht="18.75" x14ac:dyDescent="0.25">
      <c r="A11" s="10"/>
      <c r="B11" s="10"/>
      <c r="C11" s="176"/>
      <c r="D11" s="10"/>
      <c r="E11" s="10"/>
      <c r="F11" s="10"/>
      <c r="G11" s="10"/>
      <c r="H11" s="10"/>
    </row>
    <row r="12" spans="1:8" s="138" customFormat="1" x14ac:dyDescent="0.25">
      <c r="A12" s="214" t="str">
        <f>'1. паспорт местоположение'!$A$12</f>
        <v>O_СГЭС_16</v>
      </c>
      <c r="B12" s="214"/>
      <c r="C12" s="178"/>
      <c r="D12" s="154"/>
      <c r="E12" s="154"/>
      <c r="F12" s="154"/>
      <c r="G12" s="154"/>
      <c r="H12" s="154"/>
    </row>
    <row r="13" spans="1:8" x14ac:dyDescent="0.25">
      <c r="A13" s="209" t="s">
        <v>7</v>
      </c>
      <c r="B13" s="209"/>
      <c r="C13" s="39"/>
      <c r="D13" s="13"/>
      <c r="E13" s="13"/>
      <c r="F13" s="13"/>
      <c r="G13" s="13"/>
      <c r="H13" s="13"/>
    </row>
    <row r="14" spans="1:8" ht="18.75" x14ac:dyDescent="0.25">
      <c r="A14" s="56"/>
      <c r="B14" s="56"/>
      <c r="C14" s="179"/>
      <c r="D14" s="56"/>
      <c r="E14" s="56"/>
      <c r="F14" s="56"/>
      <c r="G14" s="56"/>
      <c r="H14" s="56"/>
    </row>
    <row r="15" spans="1:8" s="138" customFormat="1" ht="33" customHeight="1" x14ac:dyDescent="0.25">
      <c r="A15" s="20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08"/>
      <c r="C15" s="178"/>
      <c r="D15" s="154"/>
      <c r="E15" s="154"/>
      <c r="F15" s="154"/>
      <c r="G15" s="154"/>
      <c r="H15" s="154"/>
    </row>
    <row r="16" spans="1:8" x14ac:dyDescent="0.25">
      <c r="A16" s="209" t="s">
        <v>8</v>
      </c>
      <c r="B16" s="209"/>
      <c r="C16" s="39"/>
      <c r="D16" s="13"/>
      <c r="E16" s="13"/>
      <c r="F16" s="13"/>
      <c r="G16" s="13"/>
      <c r="H16" s="13"/>
    </row>
    <row r="17" spans="1:2" s="138" customFormat="1" x14ac:dyDescent="0.25">
      <c r="A17" s="173"/>
      <c r="B17" s="180"/>
    </row>
    <row r="18" spans="1:2" s="138" customFormat="1" ht="33.75" customHeight="1" x14ac:dyDescent="0.25">
      <c r="A18" s="279" t="s">
        <v>467</v>
      </c>
      <c r="B18" s="280"/>
    </row>
    <row r="19" spans="1:2" s="138" customFormat="1" x14ac:dyDescent="0.25">
      <c r="A19" s="173"/>
      <c r="B19" s="140"/>
    </row>
    <row r="20" spans="1:2" s="138" customFormat="1" ht="16.5" thickBot="1" x14ac:dyDescent="0.3">
      <c r="A20" s="173"/>
      <c r="B20" s="71"/>
    </row>
    <row r="21" spans="1:2" s="138" customFormat="1" ht="90.75" thickBot="1" x14ac:dyDescent="0.3">
      <c r="A21" s="181" t="s">
        <v>468</v>
      </c>
      <c r="B21" s="182"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2" spans="1:2" s="138" customFormat="1" ht="16.5" thickBot="1" x14ac:dyDescent="0.3">
      <c r="A22" s="181" t="s">
        <v>469</v>
      </c>
      <c r="B22" s="182" t="s">
        <v>521</v>
      </c>
    </row>
    <row r="23" spans="1:2" s="138" customFormat="1" ht="16.5" thickBot="1" x14ac:dyDescent="0.3">
      <c r="A23" s="181" t="s">
        <v>470</v>
      </c>
      <c r="B23" s="182" t="s">
        <v>522</v>
      </c>
    </row>
    <row r="24" spans="1:2" s="138" customFormat="1" ht="45.75" thickBot="1" x14ac:dyDescent="0.3">
      <c r="A24" s="181" t="s">
        <v>471</v>
      </c>
      <c r="B24" s="182" t="s">
        <v>550</v>
      </c>
    </row>
    <row r="25" spans="1:2" s="138" customFormat="1" ht="16.5" thickBot="1" x14ac:dyDescent="0.3">
      <c r="A25" s="183" t="s">
        <v>472</v>
      </c>
      <c r="B25" s="182">
        <v>2025</v>
      </c>
    </row>
    <row r="26" spans="1:2" s="138" customFormat="1" ht="16.5" thickBot="1" x14ac:dyDescent="0.3">
      <c r="A26" s="184" t="s">
        <v>473</v>
      </c>
      <c r="B26" s="182" t="s">
        <v>546</v>
      </c>
    </row>
    <row r="27" spans="1:2" s="138" customFormat="1" ht="29.25" thickBot="1" x14ac:dyDescent="0.3">
      <c r="A27" s="185" t="s">
        <v>474</v>
      </c>
      <c r="B27" s="186">
        <v>0.47205180000000002</v>
      </c>
    </row>
    <row r="28" spans="1:2" s="138" customFormat="1" ht="16.5" thickBot="1" x14ac:dyDescent="0.3">
      <c r="A28" s="187" t="s">
        <v>475</v>
      </c>
      <c r="B28" s="186" t="s">
        <v>549</v>
      </c>
    </row>
    <row r="29" spans="1:2" s="138" customFormat="1" ht="29.25" thickBot="1" x14ac:dyDescent="0.3">
      <c r="A29" s="188" t="s">
        <v>476</v>
      </c>
      <c r="B29" s="189">
        <v>0</v>
      </c>
    </row>
    <row r="30" spans="1:2" s="138" customFormat="1" ht="29.25" thickBot="1" x14ac:dyDescent="0.3">
      <c r="A30" s="188" t="s">
        <v>477</v>
      </c>
      <c r="B30" s="186">
        <v>0</v>
      </c>
    </row>
    <row r="31" spans="1:2" s="138" customFormat="1" ht="16.5" thickBot="1" x14ac:dyDescent="0.3">
      <c r="A31" s="187" t="s">
        <v>478</v>
      </c>
      <c r="B31" s="186" t="s">
        <v>258</v>
      </c>
    </row>
    <row r="32" spans="1:2" s="138" customFormat="1" ht="29.25" thickBot="1" x14ac:dyDescent="0.3">
      <c r="A32" s="188" t="s">
        <v>479</v>
      </c>
      <c r="B32" s="186" t="s">
        <v>523</v>
      </c>
    </row>
    <row r="33" spans="1:2" s="138" customFormat="1" ht="30.75" thickBot="1" x14ac:dyDescent="0.3">
      <c r="A33" s="187" t="s">
        <v>480</v>
      </c>
      <c r="B33" s="186">
        <v>0</v>
      </c>
    </row>
    <row r="34" spans="1:2" s="138" customFormat="1" ht="16.5" thickBot="1" x14ac:dyDescent="0.3">
      <c r="A34" s="187" t="s">
        <v>481</v>
      </c>
      <c r="B34" s="186">
        <v>0</v>
      </c>
    </row>
    <row r="35" spans="1:2" s="138" customFormat="1" ht="16.5" thickBot="1" x14ac:dyDescent="0.3">
      <c r="A35" s="187" t="s">
        <v>482</v>
      </c>
      <c r="B35" s="186">
        <v>0</v>
      </c>
    </row>
    <row r="36" spans="1:2" s="138" customFormat="1" ht="16.5" thickBot="1" x14ac:dyDescent="0.3">
      <c r="A36" s="187" t="s">
        <v>483</v>
      </c>
      <c r="B36" s="186">
        <v>0</v>
      </c>
    </row>
    <row r="37" spans="1:2" s="138" customFormat="1" ht="29.25" thickBot="1" x14ac:dyDescent="0.3">
      <c r="A37" s="188" t="s">
        <v>484</v>
      </c>
      <c r="B37" s="186" t="s">
        <v>524</v>
      </c>
    </row>
    <row r="38" spans="1:2" s="138" customFormat="1" ht="30.75" thickBot="1" x14ac:dyDescent="0.3">
      <c r="A38" s="187" t="s">
        <v>480</v>
      </c>
      <c r="B38" s="186">
        <v>0</v>
      </c>
    </row>
    <row r="39" spans="1:2" s="138" customFormat="1" ht="16.5" thickBot="1" x14ac:dyDescent="0.3">
      <c r="A39" s="187" t="s">
        <v>481</v>
      </c>
      <c r="B39" s="186">
        <v>0</v>
      </c>
    </row>
    <row r="40" spans="1:2" s="138" customFormat="1" ht="16.5" thickBot="1" x14ac:dyDescent="0.3">
      <c r="A40" s="187" t="s">
        <v>482</v>
      </c>
      <c r="B40" s="186">
        <v>0</v>
      </c>
    </row>
    <row r="41" spans="1:2" s="138" customFormat="1" ht="16.5" thickBot="1" x14ac:dyDescent="0.3">
      <c r="A41" s="187" t="s">
        <v>483</v>
      </c>
      <c r="B41" s="186">
        <v>0</v>
      </c>
    </row>
    <row r="42" spans="1:2" s="138" customFormat="1" ht="29.25" thickBot="1" x14ac:dyDescent="0.3">
      <c r="A42" s="188" t="s">
        <v>485</v>
      </c>
      <c r="B42" s="186" t="s">
        <v>524</v>
      </c>
    </row>
    <row r="43" spans="1:2" s="138" customFormat="1" ht="30.75" thickBot="1" x14ac:dyDescent="0.3">
      <c r="A43" s="187" t="s">
        <v>480</v>
      </c>
      <c r="B43" s="186">
        <v>0</v>
      </c>
    </row>
    <row r="44" spans="1:2" s="138" customFormat="1" ht="16.5" thickBot="1" x14ac:dyDescent="0.3">
      <c r="A44" s="187" t="s">
        <v>481</v>
      </c>
      <c r="B44" s="186">
        <v>0</v>
      </c>
    </row>
    <row r="45" spans="1:2" s="138" customFormat="1" ht="16.5" thickBot="1" x14ac:dyDescent="0.3">
      <c r="A45" s="187" t="s">
        <v>482</v>
      </c>
      <c r="B45" s="186">
        <v>0</v>
      </c>
    </row>
    <row r="46" spans="1:2" s="138" customFormat="1" ht="16.5" thickBot="1" x14ac:dyDescent="0.3">
      <c r="A46" s="187" t="s">
        <v>483</v>
      </c>
      <c r="B46" s="186">
        <v>0</v>
      </c>
    </row>
    <row r="47" spans="1:2" s="138" customFormat="1" ht="29.25" thickBot="1" x14ac:dyDescent="0.3">
      <c r="A47" s="190" t="s">
        <v>486</v>
      </c>
      <c r="B47" s="186">
        <v>0</v>
      </c>
    </row>
    <row r="48" spans="1:2" s="138" customFormat="1" ht="16.5" thickBot="1" x14ac:dyDescent="0.3">
      <c r="A48" s="191" t="s">
        <v>478</v>
      </c>
      <c r="B48" s="186" t="s">
        <v>258</v>
      </c>
    </row>
    <row r="49" spans="1:2" s="138" customFormat="1" ht="16.5" thickBot="1" x14ac:dyDescent="0.3">
      <c r="A49" s="191" t="s">
        <v>487</v>
      </c>
      <c r="B49" s="186">
        <v>0</v>
      </c>
    </row>
    <row r="50" spans="1:2" s="138" customFormat="1" ht="16.5" thickBot="1" x14ac:dyDescent="0.3">
      <c r="A50" s="191" t="s">
        <v>488</v>
      </c>
      <c r="B50" s="186">
        <v>0</v>
      </c>
    </row>
    <row r="51" spans="1:2" s="138" customFormat="1" ht="16.5" thickBot="1" x14ac:dyDescent="0.3">
      <c r="A51" s="191" t="s">
        <v>489</v>
      </c>
      <c r="B51" s="186">
        <v>0</v>
      </c>
    </row>
    <row r="52" spans="1:2" s="138" customFormat="1" ht="16.5" thickBot="1" x14ac:dyDescent="0.3">
      <c r="A52" s="188" t="s">
        <v>490</v>
      </c>
      <c r="B52" s="186" t="s">
        <v>525</v>
      </c>
    </row>
    <row r="53" spans="1:2" s="138" customFormat="1" ht="16.5" thickBot="1" x14ac:dyDescent="0.3">
      <c r="A53" s="187" t="s">
        <v>491</v>
      </c>
      <c r="B53" s="186">
        <v>0</v>
      </c>
    </row>
    <row r="54" spans="1:2" s="138" customFormat="1" ht="16.5" thickBot="1" x14ac:dyDescent="0.3">
      <c r="A54" s="187" t="s">
        <v>481</v>
      </c>
      <c r="B54" s="186">
        <v>0</v>
      </c>
    </row>
    <row r="55" spans="1:2" s="138" customFormat="1" ht="16.5" thickBot="1" x14ac:dyDescent="0.3">
      <c r="A55" s="187" t="s">
        <v>492</v>
      </c>
      <c r="B55" s="186">
        <v>0</v>
      </c>
    </row>
    <row r="56" spans="1:2" s="138" customFormat="1" ht="16.5" thickBot="1" x14ac:dyDescent="0.3">
      <c r="A56" s="187" t="s">
        <v>493</v>
      </c>
      <c r="B56" s="186">
        <v>0</v>
      </c>
    </row>
    <row r="57" spans="1:2" s="138" customFormat="1" ht="16.5" thickBot="1" x14ac:dyDescent="0.3">
      <c r="A57" s="188" t="s">
        <v>490</v>
      </c>
      <c r="B57" s="186" t="s">
        <v>525</v>
      </c>
    </row>
    <row r="58" spans="1:2" s="138" customFormat="1" ht="16.5" thickBot="1" x14ac:dyDescent="0.3">
      <c r="A58" s="187" t="s">
        <v>491</v>
      </c>
      <c r="B58" s="186">
        <v>0</v>
      </c>
    </row>
    <row r="59" spans="1:2" s="138" customFormat="1" ht="16.5" thickBot="1" x14ac:dyDescent="0.3">
      <c r="A59" s="187" t="s">
        <v>481</v>
      </c>
      <c r="B59" s="186">
        <v>0</v>
      </c>
    </row>
    <row r="60" spans="1:2" s="138" customFormat="1" ht="16.5" thickBot="1" x14ac:dyDescent="0.3">
      <c r="A60" s="187" t="s">
        <v>492</v>
      </c>
      <c r="B60" s="186">
        <v>0</v>
      </c>
    </row>
    <row r="61" spans="1:2" s="138" customFormat="1" ht="16.5" thickBot="1" x14ac:dyDescent="0.3">
      <c r="A61" s="187" t="s">
        <v>493</v>
      </c>
      <c r="B61" s="186">
        <v>0</v>
      </c>
    </row>
    <row r="62" spans="1:2" s="138" customFormat="1" ht="16.5" thickBot="1" x14ac:dyDescent="0.3">
      <c r="A62" s="183" t="s">
        <v>494</v>
      </c>
      <c r="B62" s="1">
        <v>0</v>
      </c>
    </row>
    <row r="63" spans="1:2" s="138" customFormat="1" ht="16.5" thickBot="1" x14ac:dyDescent="0.3">
      <c r="A63" s="183" t="s">
        <v>495</v>
      </c>
      <c r="B63" s="186">
        <v>0</v>
      </c>
    </row>
    <row r="64" spans="1:2" s="138" customFormat="1" ht="16.5" thickBot="1" x14ac:dyDescent="0.3">
      <c r="A64" s="183" t="s">
        <v>496</v>
      </c>
      <c r="B64" s="186">
        <v>0</v>
      </c>
    </row>
    <row r="65" spans="1:2" s="138" customFormat="1" ht="16.5" thickBot="1" x14ac:dyDescent="0.3">
      <c r="A65" s="184" t="s">
        <v>497</v>
      </c>
      <c r="B65" s="186">
        <v>0</v>
      </c>
    </row>
    <row r="66" spans="1:2" s="138" customFormat="1" x14ac:dyDescent="0.25">
      <c r="A66" s="190" t="s">
        <v>498</v>
      </c>
      <c r="B66" s="192" t="s">
        <v>258</v>
      </c>
    </row>
    <row r="67" spans="1:2" s="138" customFormat="1" x14ac:dyDescent="0.25">
      <c r="A67" s="193" t="s">
        <v>499</v>
      </c>
      <c r="B67" s="194" t="s">
        <v>526</v>
      </c>
    </row>
    <row r="68" spans="1:2" s="138" customFormat="1" x14ac:dyDescent="0.25">
      <c r="A68" s="193" t="s">
        <v>500</v>
      </c>
      <c r="B68" s="194" t="s">
        <v>258</v>
      </c>
    </row>
    <row r="69" spans="1:2" s="138" customFormat="1" x14ac:dyDescent="0.25">
      <c r="A69" s="193" t="s">
        <v>501</v>
      </c>
      <c r="B69" s="194" t="s">
        <v>258</v>
      </c>
    </row>
    <row r="70" spans="1:2" s="138" customFormat="1" x14ac:dyDescent="0.25">
      <c r="A70" s="193" t="s">
        <v>502</v>
      </c>
      <c r="B70" s="194" t="s">
        <v>258</v>
      </c>
    </row>
    <row r="71" spans="1:2" s="138" customFormat="1" x14ac:dyDescent="0.25">
      <c r="A71" s="193" t="s">
        <v>503</v>
      </c>
      <c r="B71" s="194" t="s">
        <v>258</v>
      </c>
    </row>
    <row r="72" spans="1:2" s="138" customFormat="1" ht="16.5" thickBot="1" x14ac:dyDescent="0.3">
      <c r="A72" s="195" t="s">
        <v>504</v>
      </c>
      <c r="B72" s="194" t="s">
        <v>258</v>
      </c>
    </row>
    <row r="73" spans="1:2" s="138" customFormat="1" ht="30.75" thickBot="1" x14ac:dyDescent="0.3">
      <c r="A73" s="191" t="s">
        <v>505</v>
      </c>
      <c r="B73" s="182" t="s">
        <v>527</v>
      </c>
    </row>
    <row r="74" spans="1:2" s="138" customFormat="1" ht="29.25" thickBot="1" x14ac:dyDescent="0.3">
      <c r="A74" s="183" t="s">
        <v>506</v>
      </c>
      <c r="B74" s="196">
        <v>0</v>
      </c>
    </row>
    <row r="75" spans="1:2" s="138" customFormat="1" ht="16.5" thickBot="1" x14ac:dyDescent="0.3">
      <c r="A75" s="191" t="s">
        <v>478</v>
      </c>
      <c r="B75" s="182" t="s">
        <v>258</v>
      </c>
    </row>
    <row r="76" spans="1:2" s="138" customFormat="1" ht="16.5" thickBot="1" x14ac:dyDescent="0.3">
      <c r="A76" s="191" t="s">
        <v>507</v>
      </c>
      <c r="B76" s="196">
        <v>0</v>
      </c>
    </row>
    <row r="77" spans="1:2" s="138" customFormat="1" ht="16.5" thickBot="1" x14ac:dyDescent="0.3">
      <c r="A77" s="191" t="s">
        <v>508</v>
      </c>
      <c r="B77" s="196">
        <v>0</v>
      </c>
    </row>
    <row r="78" spans="1:2" s="138" customFormat="1" ht="16.5" thickBot="1" x14ac:dyDescent="0.3">
      <c r="A78" s="197" t="s">
        <v>509</v>
      </c>
      <c r="B78" s="182" t="s">
        <v>258</v>
      </c>
    </row>
    <row r="79" spans="1:2" s="138" customFormat="1" ht="16.5" thickBot="1" x14ac:dyDescent="0.3">
      <c r="A79" s="183" t="s">
        <v>510</v>
      </c>
      <c r="B79" s="182" t="s">
        <v>258</v>
      </c>
    </row>
    <row r="80" spans="1:2" s="138" customFormat="1" ht="16.5" thickBot="1" x14ac:dyDescent="0.3">
      <c r="A80" s="193" t="s">
        <v>511</v>
      </c>
      <c r="B80" s="182" t="s">
        <v>258</v>
      </c>
    </row>
    <row r="81" spans="1:2" s="138" customFormat="1" ht="16.5" thickBot="1" x14ac:dyDescent="0.3">
      <c r="A81" s="193" t="s">
        <v>512</v>
      </c>
      <c r="B81" s="182" t="s">
        <v>258</v>
      </c>
    </row>
    <row r="82" spans="1:2" s="138" customFormat="1" ht="16.5" thickBot="1" x14ac:dyDescent="0.3">
      <c r="A82" s="193" t="s">
        <v>513</v>
      </c>
      <c r="B82" s="182" t="s">
        <v>258</v>
      </c>
    </row>
    <row r="83" spans="1:2" s="138" customFormat="1" ht="29.25" thickBot="1" x14ac:dyDescent="0.3">
      <c r="A83" s="198" t="s">
        <v>514</v>
      </c>
      <c r="B83" s="182" t="s">
        <v>548</v>
      </c>
    </row>
    <row r="84" spans="1:2" s="138" customFormat="1" ht="28.5" x14ac:dyDescent="0.25">
      <c r="A84" s="190" t="s">
        <v>515</v>
      </c>
      <c r="B84" s="192" t="s">
        <v>258</v>
      </c>
    </row>
    <row r="85" spans="1:2" s="138" customFormat="1" x14ac:dyDescent="0.25">
      <c r="A85" s="193" t="s">
        <v>516</v>
      </c>
      <c r="B85" s="194" t="s">
        <v>258</v>
      </c>
    </row>
    <row r="86" spans="1:2" s="138" customFormat="1" x14ac:dyDescent="0.25">
      <c r="A86" s="193" t="s">
        <v>517</v>
      </c>
      <c r="B86" s="194" t="s">
        <v>258</v>
      </c>
    </row>
    <row r="87" spans="1:2" s="138" customFormat="1" x14ac:dyDescent="0.25">
      <c r="A87" s="193" t="s">
        <v>518</v>
      </c>
      <c r="B87" s="194" t="s">
        <v>258</v>
      </c>
    </row>
    <row r="88" spans="1:2" s="138" customFormat="1" x14ac:dyDescent="0.25">
      <c r="A88" s="193" t="s">
        <v>519</v>
      </c>
      <c r="B88" s="194" t="s">
        <v>258</v>
      </c>
    </row>
    <row r="89" spans="1:2" s="138" customFormat="1" ht="16.5" thickBot="1" x14ac:dyDescent="0.3">
      <c r="A89" s="199" t="s">
        <v>520</v>
      </c>
      <c r="B89" s="200" t="s">
        <v>528</v>
      </c>
    </row>
    <row r="92" spans="1:2" s="138" customFormat="1" x14ac:dyDescent="0.25">
      <c r="A92" s="201"/>
      <c r="B92" s="202" t="s">
        <v>258</v>
      </c>
    </row>
    <row r="93" spans="1:2" s="138" customFormat="1" x14ac:dyDescent="0.25">
      <c r="A93" s="173"/>
      <c r="B93" s="203" t="s">
        <v>258</v>
      </c>
    </row>
    <row r="94" spans="1:2" s="138"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5"/>
  <sheetViews>
    <sheetView topLeftCell="A7" zoomScale="55" zoomScaleNormal="55" workbookViewId="0">
      <selection activeCell="A22" sqref="A22:XFD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4</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5</v>
      </c>
      <c r="B8" s="214"/>
      <c r="C8" s="214"/>
      <c r="D8" s="214"/>
      <c r="E8" s="214"/>
      <c r="F8" s="214"/>
      <c r="G8" s="214"/>
      <c r="H8" s="214"/>
      <c r="I8" s="214"/>
      <c r="J8" s="214"/>
      <c r="K8" s="214"/>
      <c r="L8" s="214"/>
      <c r="M8" s="214"/>
      <c r="N8" s="214"/>
      <c r="O8" s="214"/>
      <c r="P8" s="214"/>
      <c r="Q8" s="214"/>
      <c r="R8" s="214"/>
      <c r="S8" s="214"/>
    </row>
    <row r="9" spans="1:19" s="3" customFormat="1" ht="15.75" x14ac:dyDescent="0.2">
      <c r="A9" s="209" t="s">
        <v>6</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O_СГЭС_16</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7</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5" customFormat="1" ht="15.75" x14ac:dyDescent="0.2">
      <c r="A14" s="214"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4"/>
      <c r="C14" s="214"/>
      <c r="D14" s="214"/>
      <c r="E14" s="214"/>
      <c r="F14" s="214"/>
      <c r="G14" s="214"/>
      <c r="H14" s="214"/>
      <c r="I14" s="214"/>
      <c r="J14" s="214"/>
      <c r="K14" s="214"/>
      <c r="L14" s="214"/>
      <c r="M14" s="214"/>
      <c r="N14" s="214"/>
      <c r="O14" s="214"/>
      <c r="P14" s="214"/>
      <c r="Q14" s="214"/>
      <c r="R14" s="214"/>
      <c r="S14" s="214"/>
    </row>
    <row r="15" spans="1:19" s="15" customFormat="1" ht="15" customHeight="1" x14ac:dyDescent="0.2">
      <c r="A15" s="209" t="s">
        <v>8</v>
      </c>
      <c r="B15" s="209"/>
      <c r="C15" s="209"/>
      <c r="D15" s="209"/>
      <c r="E15" s="209"/>
      <c r="F15" s="209"/>
      <c r="G15" s="209"/>
      <c r="H15" s="209"/>
      <c r="I15" s="209"/>
      <c r="J15" s="209"/>
      <c r="K15" s="209"/>
      <c r="L15" s="209"/>
      <c r="M15" s="209"/>
      <c r="N15" s="209"/>
      <c r="O15" s="209"/>
      <c r="P15" s="209"/>
      <c r="Q15" s="209"/>
      <c r="R15" s="209"/>
      <c r="S15" s="209"/>
    </row>
    <row r="16" spans="1:19" s="15"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5" customFormat="1" ht="45.75" customHeight="1" x14ac:dyDescent="0.2">
      <c r="A17" s="210" t="s">
        <v>63</v>
      </c>
      <c r="B17" s="210"/>
      <c r="C17" s="210"/>
      <c r="D17" s="210"/>
      <c r="E17" s="210"/>
      <c r="F17" s="210"/>
      <c r="G17" s="210"/>
      <c r="H17" s="210"/>
      <c r="I17" s="210"/>
      <c r="J17" s="210"/>
      <c r="K17" s="210"/>
      <c r="L17" s="210"/>
      <c r="M17" s="210"/>
      <c r="N17" s="210"/>
      <c r="O17" s="210"/>
      <c r="P17" s="210"/>
      <c r="Q17" s="210"/>
      <c r="R17" s="210"/>
      <c r="S17" s="210"/>
    </row>
    <row r="18" spans="1:19" s="15" customFormat="1" ht="15" customHeight="1" x14ac:dyDescent="0.2">
      <c r="A18" s="218"/>
      <c r="B18" s="218"/>
      <c r="C18" s="218"/>
      <c r="D18" s="218"/>
      <c r="E18" s="218"/>
      <c r="F18" s="218"/>
      <c r="G18" s="218"/>
      <c r="H18" s="218"/>
      <c r="I18" s="218"/>
      <c r="J18" s="218"/>
      <c r="K18" s="218"/>
      <c r="L18" s="218"/>
      <c r="M18" s="218"/>
      <c r="N18" s="218"/>
      <c r="O18" s="218"/>
      <c r="P18" s="218"/>
      <c r="Q18" s="218"/>
      <c r="R18" s="218"/>
      <c r="S18" s="218"/>
    </row>
    <row r="19" spans="1:19" s="15" customFormat="1" ht="54" customHeight="1" x14ac:dyDescent="0.2">
      <c r="A19" s="216" t="s">
        <v>10</v>
      </c>
      <c r="B19" s="216" t="s">
        <v>64</v>
      </c>
      <c r="C19" s="219"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5" customFormat="1" ht="180.75" customHeight="1" x14ac:dyDescent="0.2">
      <c r="A20" s="216"/>
      <c r="B20" s="216"/>
      <c r="C20" s="220"/>
      <c r="D20" s="216"/>
      <c r="E20" s="216"/>
      <c r="F20" s="216"/>
      <c r="G20" s="216"/>
      <c r="H20" s="216"/>
      <c r="I20" s="216"/>
      <c r="J20" s="216"/>
      <c r="K20" s="216"/>
      <c r="L20" s="216"/>
      <c r="M20" s="216"/>
      <c r="N20" s="216"/>
      <c r="O20" s="216"/>
      <c r="P20" s="216"/>
      <c r="Q20" s="29" t="s">
        <v>81</v>
      </c>
      <c r="R20" s="30" t="s">
        <v>82</v>
      </c>
      <c r="S20" s="217"/>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289" customFormat="1" ht="118.5" customHeight="1" x14ac:dyDescent="0.2">
      <c r="A22" s="287">
        <v>1</v>
      </c>
      <c r="B22" s="206" t="s">
        <v>558</v>
      </c>
      <c r="C22" s="206" t="s">
        <v>83</v>
      </c>
      <c r="D22" s="206" t="s">
        <v>545</v>
      </c>
      <c r="E22" s="206" t="s">
        <v>544</v>
      </c>
      <c r="F22" s="206" t="s">
        <v>559</v>
      </c>
      <c r="G22" s="206" t="s">
        <v>560</v>
      </c>
      <c r="H22" s="206">
        <v>400</v>
      </c>
      <c r="I22" s="206"/>
      <c r="J22" s="206">
        <v>400</v>
      </c>
      <c r="K22" s="206">
        <v>6</v>
      </c>
      <c r="L22" s="206" t="s">
        <v>561</v>
      </c>
      <c r="M22" s="206" t="s">
        <v>85</v>
      </c>
      <c r="N22" s="206" t="s">
        <v>85</v>
      </c>
      <c r="O22" s="206" t="s">
        <v>83</v>
      </c>
      <c r="P22" s="206" t="s">
        <v>83</v>
      </c>
      <c r="Q22" s="206" t="str">
        <f>A14</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R22" s="206" t="s">
        <v>83</v>
      </c>
      <c r="S22" s="288">
        <v>8339069.4299999997</v>
      </c>
    </row>
    <row r="23" spans="1:19" ht="20.25" customHeight="1" x14ac:dyDescent="0.25">
      <c r="A23" s="32"/>
      <c r="B23" s="29" t="s">
        <v>84</v>
      </c>
      <c r="C23" s="29" t="s">
        <v>85</v>
      </c>
      <c r="D23" s="29" t="s">
        <v>85</v>
      </c>
      <c r="E23" s="32" t="s">
        <v>85</v>
      </c>
      <c r="F23" s="32" t="s">
        <v>85</v>
      </c>
      <c r="G23" s="32" t="s">
        <v>85</v>
      </c>
      <c r="H23" s="32" t="s">
        <v>83</v>
      </c>
      <c r="I23" s="32" t="s">
        <v>83</v>
      </c>
      <c r="J23" s="32" t="s">
        <v>83</v>
      </c>
      <c r="K23" s="32" t="s">
        <v>85</v>
      </c>
      <c r="L23" s="32" t="s">
        <v>85</v>
      </c>
      <c r="M23" s="32" t="s">
        <v>83</v>
      </c>
      <c r="N23" s="32" t="s">
        <v>83</v>
      </c>
      <c r="O23" s="32" t="s">
        <v>83</v>
      </c>
      <c r="P23" s="32" t="s">
        <v>83</v>
      </c>
      <c r="Q23" s="32" t="s">
        <v>85</v>
      </c>
      <c r="R23" s="33" t="s">
        <v>85</v>
      </c>
      <c r="S23" s="32" t="s">
        <v>83</v>
      </c>
    </row>
    <row r="25" spans="1:19" x14ac:dyDescent="0.25">
      <c r="E25" t="s">
        <v>539</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topLeftCell="A16"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O_СГЭС_16</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5" customFormat="1" ht="45" customHeight="1" x14ac:dyDescent="0.2">
      <c r="A16" s="20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6" s="208"/>
      <c r="C16" s="208"/>
      <c r="D16" s="208"/>
      <c r="E16" s="208"/>
      <c r="F16" s="208"/>
      <c r="G16" s="208"/>
      <c r="H16" s="208"/>
      <c r="I16" s="208"/>
      <c r="J16" s="208"/>
      <c r="K16" s="208"/>
      <c r="L16" s="208"/>
      <c r="M16" s="208"/>
      <c r="N16" s="208"/>
      <c r="O16" s="208"/>
      <c r="P16" s="208"/>
      <c r="Q16" s="208"/>
      <c r="R16" s="208"/>
      <c r="S16" s="208"/>
      <c r="T16" s="208"/>
    </row>
    <row r="17" spans="1:20" s="15" customFormat="1" ht="15" customHeight="1" x14ac:dyDescent="0.2">
      <c r="A17" s="209" t="s">
        <v>8</v>
      </c>
      <c r="B17" s="209"/>
      <c r="C17" s="209"/>
      <c r="D17" s="209"/>
      <c r="E17" s="209"/>
      <c r="F17" s="209"/>
      <c r="G17" s="209"/>
      <c r="H17" s="209"/>
      <c r="I17" s="209"/>
      <c r="J17" s="209"/>
      <c r="K17" s="209"/>
      <c r="L17" s="209"/>
      <c r="M17" s="209"/>
      <c r="N17" s="209"/>
      <c r="O17" s="209"/>
      <c r="P17" s="209"/>
      <c r="Q17" s="209"/>
      <c r="R17" s="209"/>
      <c r="S17" s="209"/>
      <c r="T17" s="209"/>
    </row>
    <row r="18" spans="1:20" s="15"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5" customFormat="1" ht="15" customHeight="1" x14ac:dyDescent="0.2">
      <c r="A19" s="211" t="s">
        <v>86</v>
      </c>
      <c r="B19" s="211"/>
      <c r="C19" s="211"/>
      <c r="D19" s="211"/>
      <c r="E19" s="211"/>
      <c r="F19" s="211"/>
      <c r="G19" s="211"/>
      <c r="H19" s="211"/>
      <c r="I19" s="211"/>
      <c r="J19" s="211"/>
      <c r="K19" s="211"/>
      <c r="L19" s="211"/>
      <c r="M19" s="211"/>
      <c r="N19" s="211"/>
      <c r="O19" s="211"/>
      <c r="P19" s="211"/>
      <c r="Q19" s="211"/>
      <c r="R19" s="211"/>
      <c r="S19" s="211"/>
      <c r="T19" s="211"/>
    </row>
    <row r="20" spans="1:20" s="35"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10</v>
      </c>
      <c r="B21" s="224" t="s">
        <v>87</v>
      </c>
      <c r="C21" s="224"/>
      <c r="D21" s="224" t="s">
        <v>88</v>
      </c>
      <c r="E21" s="224" t="s">
        <v>89</v>
      </c>
      <c r="F21" s="224"/>
      <c r="G21" s="224" t="s">
        <v>90</v>
      </c>
      <c r="H21" s="224"/>
      <c r="I21" s="224" t="s">
        <v>91</v>
      </c>
      <c r="J21" s="224"/>
      <c r="K21" s="224" t="s">
        <v>92</v>
      </c>
      <c r="L21" s="224" t="s">
        <v>93</v>
      </c>
      <c r="M21" s="224"/>
      <c r="N21" s="224" t="s">
        <v>94</v>
      </c>
      <c r="O21" s="224"/>
      <c r="P21" s="224" t="s">
        <v>95</v>
      </c>
      <c r="Q21" s="224" t="s">
        <v>96</v>
      </c>
      <c r="R21" s="224"/>
      <c r="S21" s="224" t="s">
        <v>97</v>
      </c>
      <c r="T21" s="224"/>
    </row>
    <row r="22" spans="1:20" ht="204.75" customHeight="1" x14ac:dyDescent="0.25">
      <c r="A22" s="223"/>
      <c r="B22" s="224"/>
      <c r="C22" s="224"/>
      <c r="D22" s="224"/>
      <c r="E22" s="224"/>
      <c r="F22" s="224"/>
      <c r="G22" s="224"/>
      <c r="H22" s="224"/>
      <c r="I22" s="224"/>
      <c r="J22" s="224"/>
      <c r="K22" s="224"/>
      <c r="L22" s="224"/>
      <c r="M22" s="224"/>
      <c r="N22" s="224"/>
      <c r="O22" s="224"/>
      <c r="P22" s="224"/>
      <c r="Q22" s="36" t="s">
        <v>98</v>
      </c>
      <c r="R22" s="36" t="s">
        <v>99</v>
      </c>
      <c r="S22" s="36" t="s">
        <v>100</v>
      </c>
      <c r="T22" s="36" t="s">
        <v>101</v>
      </c>
    </row>
    <row r="23" spans="1:20" ht="51.75" customHeight="1" x14ac:dyDescent="0.25">
      <c r="A23" s="223"/>
      <c r="B23" s="36" t="s">
        <v>102</v>
      </c>
      <c r="C23" s="36" t="s">
        <v>103</v>
      </c>
      <c r="D23" s="224"/>
      <c r="E23" s="36" t="s">
        <v>102</v>
      </c>
      <c r="F23" s="36" t="s">
        <v>103</v>
      </c>
      <c r="G23" s="36" t="s">
        <v>102</v>
      </c>
      <c r="H23" s="36" t="s">
        <v>103</v>
      </c>
      <c r="I23" s="36" t="s">
        <v>102</v>
      </c>
      <c r="J23" s="36" t="s">
        <v>103</v>
      </c>
      <c r="K23" s="36" t="s">
        <v>102</v>
      </c>
      <c r="L23" s="36" t="s">
        <v>102</v>
      </c>
      <c r="M23" s="36" t="s">
        <v>103</v>
      </c>
      <c r="N23" s="36" t="s">
        <v>102</v>
      </c>
      <c r="O23" s="36" t="s">
        <v>103</v>
      </c>
      <c r="P23" s="36" t="s">
        <v>102</v>
      </c>
      <c r="Q23" s="36" t="s">
        <v>102</v>
      </c>
      <c r="R23" s="36" t="s">
        <v>102</v>
      </c>
      <c r="S23" s="36" t="s">
        <v>102</v>
      </c>
      <c r="T23" s="36" t="s">
        <v>102</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row>
    <row r="26" spans="1:20" s="38" customFormat="1" x14ac:dyDescent="0.25">
      <c r="B26" s="34" t="s">
        <v>105</v>
      </c>
      <c r="C26" s="34"/>
      <c r="D26" s="34"/>
      <c r="E26" s="34"/>
      <c r="F26" s="34"/>
      <c r="G26" s="34"/>
      <c r="H26" s="34"/>
      <c r="I26" s="34"/>
      <c r="J26" s="34"/>
      <c r="K26" s="34"/>
      <c r="L26" s="34"/>
      <c r="M26" s="34"/>
      <c r="N26" s="34"/>
      <c r="O26" s="34"/>
      <c r="P26" s="34"/>
      <c r="Q26" s="34"/>
      <c r="R26" s="34"/>
    </row>
    <row r="27" spans="1:20" x14ac:dyDescent="0.25">
      <c r="B27" s="221" t="s">
        <v>106</v>
      </c>
      <c r="C27" s="221"/>
      <c r="D27" s="221"/>
      <c r="E27" s="221"/>
      <c r="F27" s="221"/>
      <c r="G27" s="221"/>
      <c r="H27" s="221"/>
      <c r="I27" s="221"/>
      <c r="J27" s="221"/>
      <c r="K27" s="221"/>
      <c r="L27" s="221"/>
      <c r="M27" s="221"/>
      <c r="N27" s="221"/>
      <c r="O27" s="221"/>
      <c r="P27" s="221"/>
      <c r="Q27" s="221"/>
      <c r="R27" s="221"/>
    </row>
    <row r="29" spans="1:20" x14ac:dyDescent="0.25">
      <c r="B29" s="39" t="s">
        <v>107</v>
      </c>
      <c r="C29" s="39"/>
      <c r="D29" s="39"/>
      <c r="E29" s="39"/>
      <c r="H29" s="39"/>
      <c r="I29" s="39"/>
      <c r="J29" s="39"/>
      <c r="K29" s="39"/>
      <c r="L29" s="39"/>
      <c r="M29" s="39"/>
      <c r="N29" s="39"/>
      <c r="O29" s="39"/>
      <c r="P29" s="39"/>
      <c r="Q29" s="39"/>
      <c r="R29" s="39"/>
      <c r="S29" s="40"/>
      <c r="T29" s="40"/>
    </row>
    <row r="30" spans="1:20" x14ac:dyDescent="0.25">
      <c r="B30" s="39" t="s">
        <v>108</v>
      </c>
      <c r="C30" s="39"/>
      <c r="D30" s="39"/>
      <c r="E30" s="39"/>
      <c r="H30" s="39"/>
      <c r="I30" s="39"/>
      <c r="J30" s="39"/>
      <c r="K30" s="39"/>
      <c r="L30" s="39"/>
      <c r="M30" s="39"/>
      <c r="N30" s="39"/>
      <c r="O30" s="39"/>
      <c r="P30" s="39"/>
      <c r="Q30" s="39"/>
      <c r="R30" s="39"/>
    </row>
    <row r="31" spans="1:20" x14ac:dyDescent="0.25">
      <c r="B31" s="39" t="s">
        <v>109</v>
      </c>
      <c r="C31" s="39"/>
      <c r="D31" s="39"/>
      <c r="E31" s="39"/>
      <c r="H31" s="39"/>
      <c r="I31" s="39"/>
      <c r="J31" s="39"/>
      <c r="K31" s="39"/>
      <c r="L31" s="39"/>
      <c r="M31" s="39"/>
      <c r="N31" s="39"/>
      <c r="O31" s="39"/>
      <c r="P31" s="39"/>
      <c r="Q31" s="39"/>
      <c r="R31" s="39"/>
    </row>
    <row r="32" spans="1:20" x14ac:dyDescent="0.25">
      <c r="B32" s="39" t="s">
        <v>110</v>
      </c>
      <c r="C32" s="39"/>
      <c r="D32" s="39"/>
      <c r="E32" s="39"/>
      <c r="H32" s="39"/>
      <c r="I32" s="39"/>
      <c r="J32" s="39"/>
      <c r="K32" s="39"/>
      <c r="L32" s="39"/>
      <c r="M32" s="39"/>
      <c r="N32" s="39"/>
      <c r="O32" s="39"/>
      <c r="P32" s="39"/>
      <c r="Q32" s="39"/>
      <c r="R32" s="39"/>
      <c r="S32" s="39"/>
      <c r="T32" s="39"/>
    </row>
    <row r="33" spans="2:20" x14ac:dyDescent="0.25">
      <c r="B33" s="39" t="s">
        <v>111</v>
      </c>
      <c r="C33" s="39"/>
      <c r="D33" s="39"/>
      <c r="E33" s="39"/>
      <c r="H33" s="39"/>
      <c r="I33" s="39"/>
      <c r="J33" s="39"/>
      <c r="K33" s="39"/>
      <c r="L33" s="39"/>
      <c r="M33" s="39"/>
      <c r="N33" s="39"/>
      <c r="O33" s="39"/>
      <c r="P33" s="39"/>
      <c r="Q33" s="39"/>
      <c r="R33" s="39"/>
      <c r="S33" s="39"/>
      <c r="T33" s="39"/>
    </row>
    <row r="34" spans="2:20" x14ac:dyDescent="0.25">
      <c r="B34" s="39" t="s">
        <v>112</v>
      </c>
      <c r="C34" s="39"/>
      <c r="D34" s="39"/>
      <c r="E34" s="39"/>
      <c r="H34" s="39"/>
      <c r="I34" s="39"/>
      <c r="J34" s="39"/>
      <c r="K34" s="39"/>
      <c r="L34" s="39"/>
      <c r="M34" s="39"/>
      <c r="N34" s="39"/>
      <c r="O34" s="39"/>
      <c r="P34" s="39"/>
      <c r="Q34" s="39"/>
      <c r="R34" s="39"/>
      <c r="S34" s="39"/>
      <c r="T34" s="39"/>
    </row>
    <row r="35" spans="2:20" x14ac:dyDescent="0.25">
      <c r="B35" s="39" t="s">
        <v>113</v>
      </c>
      <c r="C35" s="39"/>
      <c r="D35" s="39"/>
      <c r="E35" s="39"/>
      <c r="H35" s="39"/>
      <c r="I35" s="39"/>
      <c r="J35" s="39"/>
      <c r="K35" s="39"/>
      <c r="L35" s="39"/>
      <c r="M35" s="39"/>
      <c r="N35" s="39"/>
      <c r="O35" s="39"/>
      <c r="P35" s="39"/>
      <c r="Q35" s="39"/>
      <c r="R35" s="39"/>
      <c r="S35" s="39"/>
      <c r="T35" s="39"/>
    </row>
    <row r="36" spans="2:20" x14ac:dyDescent="0.25">
      <c r="B36" s="39" t="s">
        <v>114</v>
      </c>
      <c r="C36" s="39"/>
      <c r="D36" s="39"/>
      <c r="E36" s="39"/>
      <c r="H36" s="39"/>
      <c r="I36" s="39"/>
      <c r="J36" s="39"/>
      <c r="K36" s="39"/>
      <c r="L36" s="39"/>
      <c r="M36" s="39"/>
      <c r="N36" s="39"/>
      <c r="O36" s="39"/>
      <c r="P36" s="39"/>
      <c r="Q36" s="39"/>
      <c r="R36" s="39"/>
      <c r="S36" s="39"/>
      <c r="T36" s="39"/>
    </row>
    <row r="37" spans="2:20" x14ac:dyDescent="0.25">
      <c r="B37" s="39" t="s">
        <v>115</v>
      </c>
      <c r="C37" s="39"/>
      <c r="D37" s="39"/>
      <c r="E37" s="39"/>
      <c r="H37" s="39"/>
      <c r="I37" s="39"/>
      <c r="J37" s="39"/>
      <c r="K37" s="39"/>
      <c r="L37" s="39"/>
      <c r="M37" s="39"/>
      <c r="N37" s="39"/>
      <c r="O37" s="39"/>
      <c r="P37" s="39"/>
      <c r="Q37" s="39"/>
      <c r="R37" s="39"/>
      <c r="S37" s="39"/>
      <c r="T37" s="39"/>
    </row>
    <row r="38" spans="2:20" x14ac:dyDescent="0.25">
      <c r="B38" s="39" t="s">
        <v>116</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8"/>
  <sheetViews>
    <sheetView topLeftCell="A10"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4" t="str">
        <f>'1. паспорт местоположение'!$A$12</f>
        <v>O_СГЭС_16</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4"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5"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117</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5" customFormat="1" ht="21" customHeight="1" x14ac:dyDescent="0.25"/>
    <row r="21" spans="1:27" ht="15.75" customHeight="1" x14ac:dyDescent="0.25">
      <c r="A21" s="225" t="s">
        <v>10</v>
      </c>
      <c r="B21" s="228" t="s">
        <v>118</v>
      </c>
      <c r="C21" s="229"/>
      <c r="D21" s="228" t="s">
        <v>119</v>
      </c>
      <c r="E21" s="229"/>
      <c r="F21" s="232" t="s">
        <v>73</v>
      </c>
      <c r="G21" s="233"/>
      <c r="H21" s="233"/>
      <c r="I21" s="234"/>
      <c r="J21" s="225" t="s">
        <v>120</v>
      </c>
      <c r="K21" s="228" t="s">
        <v>121</v>
      </c>
      <c r="L21" s="229"/>
      <c r="M21" s="228" t="s">
        <v>122</v>
      </c>
      <c r="N21" s="229"/>
      <c r="O21" s="228" t="s">
        <v>123</v>
      </c>
      <c r="P21" s="229"/>
      <c r="Q21" s="228" t="s">
        <v>124</v>
      </c>
      <c r="R21" s="229"/>
      <c r="S21" s="225" t="s">
        <v>125</v>
      </c>
      <c r="T21" s="225" t="s">
        <v>126</v>
      </c>
      <c r="U21" s="225" t="s">
        <v>127</v>
      </c>
      <c r="V21" s="228" t="s">
        <v>128</v>
      </c>
      <c r="W21" s="229"/>
      <c r="X21" s="232" t="s">
        <v>96</v>
      </c>
      <c r="Y21" s="233"/>
      <c r="Z21" s="232" t="s">
        <v>97</v>
      </c>
      <c r="AA21" s="233"/>
    </row>
    <row r="22" spans="1:27" ht="216" customHeight="1" x14ac:dyDescent="0.25">
      <c r="A22" s="226"/>
      <c r="B22" s="230"/>
      <c r="C22" s="231"/>
      <c r="D22" s="230"/>
      <c r="E22" s="231"/>
      <c r="F22" s="232" t="s">
        <v>129</v>
      </c>
      <c r="G22" s="234"/>
      <c r="H22" s="232" t="s">
        <v>130</v>
      </c>
      <c r="I22" s="234"/>
      <c r="J22" s="227"/>
      <c r="K22" s="230"/>
      <c r="L22" s="231"/>
      <c r="M22" s="230"/>
      <c r="N22" s="231"/>
      <c r="O22" s="230"/>
      <c r="P22" s="231"/>
      <c r="Q22" s="230"/>
      <c r="R22" s="231"/>
      <c r="S22" s="227"/>
      <c r="T22" s="227"/>
      <c r="U22" s="227"/>
      <c r="V22" s="230"/>
      <c r="W22" s="231"/>
      <c r="X22" s="36" t="s">
        <v>98</v>
      </c>
      <c r="Y22" s="36" t="s">
        <v>99</v>
      </c>
      <c r="Z22" s="36" t="s">
        <v>100</v>
      </c>
      <c r="AA22" s="36" t="s">
        <v>101</v>
      </c>
    </row>
    <row r="23" spans="1:27" ht="60" customHeight="1" x14ac:dyDescent="0.25">
      <c r="A23" s="227"/>
      <c r="B23" s="43" t="s">
        <v>102</v>
      </c>
      <c r="C23" s="43" t="s">
        <v>103</v>
      </c>
      <c r="D23" s="43" t="s">
        <v>102</v>
      </c>
      <c r="E23" s="43" t="s">
        <v>103</v>
      </c>
      <c r="F23" s="43" t="s">
        <v>102</v>
      </c>
      <c r="G23" s="43" t="s">
        <v>103</v>
      </c>
      <c r="H23" s="43" t="s">
        <v>102</v>
      </c>
      <c r="I23" s="43" t="s">
        <v>103</v>
      </c>
      <c r="J23" s="43" t="s">
        <v>102</v>
      </c>
      <c r="K23" s="43" t="s">
        <v>102</v>
      </c>
      <c r="L23" s="43" t="s">
        <v>103</v>
      </c>
      <c r="M23" s="43" t="s">
        <v>102</v>
      </c>
      <c r="N23" s="43" t="s">
        <v>103</v>
      </c>
      <c r="O23" s="43" t="s">
        <v>102</v>
      </c>
      <c r="P23" s="43" t="s">
        <v>103</v>
      </c>
      <c r="Q23" s="43" t="s">
        <v>102</v>
      </c>
      <c r="R23" s="43" t="s">
        <v>103</v>
      </c>
      <c r="S23" s="43" t="s">
        <v>102</v>
      </c>
      <c r="T23" s="43" t="s">
        <v>102</v>
      </c>
      <c r="U23" s="43" t="s">
        <v>102</v>
      </c>
      <c r="V23" s="43" t="s">
        <v>102</v>
      </c>
      <c r="W23" s="43" t="s">
        <v>103</v>
      </c>
      <c r="X23" s="43" t="s">
        <v>102</v>
      </c>
      <c r="Y23" s="43" t="s">
        <v>102</v>
      </c>
      <c r="Z23" s="36" t="s">
        <v>102</v>
      </c>
      <c r="AA23" s="36" t="s">
        <v>102</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104</v>
      </c>
      <c r="B25" s="19" t="s">
        <v>104</v>
      </c>
      <c r="C25" s="19" t="s">
        <v>104</v>
      </c>
      <c r="D25" s="19" t="s">
        <v>104</v>
      </c>
      <c r="E25" s="19" t="s">
        <v>104</v>
      </c>
      <c r="F25" s="19" t="s">
        <v>104</v>
      </c>
      <c r="G25" s="19" t="s">
        <v>104</v>
      </c>
      <c r="H25" s="19" t="s">
        <v>104</v>
      </c>
      <c r="I25" s="19" t="s">
        <v>104</v>
      </c>
      <c r="J25" s="19" t="s">
        <v>104</v>
      </c>
      <c r="K25" s="19" t="s">
        <v>104</v>
      </c>
      <c r="L25" s="19" t="s">
        <v>104</v>
      </c>
      <c r="M25" s="19" t="s">
        <v>104</v>
      </c>
      <c r="N25" s="19" t="s">
        <v>104</v>
      </c>
      <c r="O25" s="19" t="s">
        <v>104</v>
      </c>
      <c r="P25" s="19" t="s">
        <v>104</v>
      </c>
      <c r="Q25" s="19" t="s">
        <v>104</v>
      </c>
      <c r="R25" s="19" t="s">
        <v>104</v>
      </c>
      <c r="S25" s="19" t="s">
        <v>104</v>
      </c>
      <c r="T25" s="19" t="s">
        <v>104</v>
      </c>
      <c r="U25" s="19" t="s">
        <v>104</v>
      </c>
      <c r="V25" s="19" t="s">
        <v>104</v>
      </c>
      <c r="W25" s="19" t="s">
        <v>104</v>
      </c>
      <c r="X25" s="19" t="s">
        <v>104</v>
      </c>
      <c r="Y25" s="19" t="s">
        <v>104</v>
      </c>
      <c r="Z25" s="19" t="s">
        <v>104</v>
      </c>
      <c r="AA25" s="19" t="s">
        <v>104</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zoomScale="85" zoomScaleSheetLayoutView="85" workbookViewId="0">
      <selection activeCell="C24" sqref="C24"/>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2" t="str">
        <f>'1. паспорт местоположение'!$A$5:$C$5</f>
        <v>Год раскрытия информации: 2024 год</v>
      </c>
      <c r="B5" s="237"/>
      <c r="C5" s="237"/>
    </row>
    <row r="6" spans="1:3" s="2" customFormat="1" ht="15.75" x14ac:dyDescent="0.2">
      <c r="A6" s="49"/>
      <c r="B6" s="49"/>
      <c r="C6" s="49"/>
    </row>
    <row r="7" spans="1:3" s="2" customFormat="1" ht="18.75" x14ac:dyDescent="0.2">
      <c r="A7" s="239" t="s">
        <v>131</v>
      </c>
      <c r="B7" s="237"/>
      <c r="C7" s="237"/>
    </row>
    <row r="8" spans="1:3" s="2" customFormat="1" ht="15.75" x14ac:dyDescent="0.2">
      <c r="A8" s="49"/>
      <c r="B8" s="49"/>
      <c r="C8" s="49"/>
    </row>
    <row r="9" spans="1:3" s="2" customFormat="1" ht="18.75" x14ac:dyDescent="0.2">
      <c r="A9" s="240" t="s">
        <v>5</v>
      </c>
      <c r="B9" s="237"/>
      <c r="C9" s="237"/>
    </row>
    <row r="10" spans="1:3" s="2" customFormat="1" ht="15.75" x14ac:dyDescent="0.2">
      <c r="A10" s="237" t="s">
        <v>132</v>
      </c>
      <c r="B10" s="237"/>
      <c r="C10" s="237"/>
    </row>
    <row r="11" spans="1:3" s="2" customFormat="1" ht="15.75" x14ac:dyDescent="0.2">
      <c r="A11" s="49"/>
      <c r="B11" s="49"/>
      <c r="C11" s="49"/>
    </row>
    <row r="12" spans="1:3" s="2" customFormat="1" ht="18.75" x14ac:dyDescent="0.2">
      <c r="A12" s="240" t="str">
        <f>'1. паспорт местоположение'!$A$12</f>
        <v>O_СГЭС_16</v>
      </c>
      <c r="B12" s="237"/>
      <c r="C12" s="237"/>
    </row>
    <row r="13" spans="1:3" s="2" customFormat="1" ht="15.75" x14ac:dyDescent="0.2">
      <c r="A13" s="237" t="s">
        <v>133</v>
      </c>
      <c r="B13" s="237"/>
      <c r="C13" s="237"/>
    </row>
    <row r="14" spans="1:3" s="2" customFormat="1" ht="15.75" x14ac:dyDescent="0.2">
      <c r="A14" s="49"/>
      <c r="B14" s="49"/>
      <c r="C14" s="49"/>
    </row>
    <row r="15" spans="1:3" s="50" customFormat="1" ht="75" customHeight="1" x14ac:dyDescent="0.2">
      <c r="A15" s="235"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36"/>
      <c r="C15" s="236"/>
    </row>
    <row r="16" spans="1:3" s="50" customFormat="1" ht="15.75" x14ac:dyDescent="0.2">
      <c r="A16" s="237" t="s">
        <v>134</v>
      </c>
      <c r="B16" s="237"/>
      <c r="C16" s="237"/>
    </row>
    <row r="17" spans="1:3" s="50" customFormat="1" ht="15.75" x14ac:dyDescent="0.2">
      <c r="A17" s="49"/>
      <c r="B17" s="49"/>
      <c r="C17" s="49"/>
    </row>
    <row r="18" spans="1:3" s="50" customFormat="1" ht="15.75" x14ac:dyDescent="0.2">
      <c r="A18" s="238" t="s">
        <v>135</v>
      </c>
      <c r="B18" s="237"/>
      <c r="C18" s="237"/>
    </row>
    <row r="19" spans="1:3" s="50" customFormat="1" ht="15.75" x14ac:dyDescent="0.2">
      <c r="A19" s="49"/>
      <c r="B19" s="49"/>
      <c r="C19" s="49"/>
    </row>
    <row r="20" spans="1:3" s="50" customFormat="1" ht="39.75" customHeight="1" x14ac:dyDescent="0.2">
      <c r="A20" s="51" t="s">
        <v>10</v>
      </c>
      <c r="B20" s="52" t="s">
        <v>11</v>
      </c>
      <c r="C20" s="27" t="s">
        <v>12</v>
      </c>
    </row>
    <row r="21" spans="1:3" s="50" customFormat="1" ht="16.5" customHeight="1" x14ac:dyDescent="0.2">
      <c r="A21" s="27">
        <v>1</v>
      </c>
      <c r="B21" s="52">
        <v>2</v>
      </c>
      <c r="C21" s="27">
        <v>3</v>
      </c>
    </row>
    <row r="22" spans="1:3" s="50" customFormat="1" ht="33.75" customHeight="1" x14ac:dyDescent="0.2">
      <c r="A22" s="53" t="s">
        <v>13</v>
      </c>
      <c r="B22" s="54" t="s">
        <v>136</v>
      </c>
      <c r="C22" s="27" t="s">
        <v>536</v>
      </c>
    </row>
    <row r="23" spans="1:3" ht="65.25" customHeight="1" x14ac:dyDescent="0.25">
      <c r="A23" s="53" t="s">
        <v>15</v>
      </c>
      <c r="B23" s="54" t="s">
        <v>137</v>
      </c>
      <c r="C23" s="27"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4" spans="1:3" ht="63" customHeight="1" x14ac:dyDescent="0.25">
      <c r="A24" s="53" t="s">
        <v>17</v>
      </c>
      <c r="B24" s="54" t="s">
        <v>138</v>
      </c>
      <c r="C24" s="27" t="s">
        <v>550</v>
      </c>
    </row>
    <row r="25" spans="1:3" ht="63" customHeight="1" x14ac:dyDescent="0.25">
      <c r="A25" s="53" t="s">
        <v>19</v>
      </c>
      <c r="B25" s="54" t="s">
        <v>139</v>
      </c>
      <c r="C25" s="27" t="s">
        <v>189</v>
      </c>
    </row>
    <row r="26" spans="1:3" ht="42.75" customHeight="1" x14ac:dyDescent="0.25">
      <c r="A26" s="53" t="s">
        <v>21</v>
      </c>
      <c r="B26" s="54" t="s">
        <v>140</v>
      </c>
      <c r="C26" s="27" t="s">
        <v>537</v>
      </c>
    </row>
    <row r="27" spans="1:3" ht="42.75" customHeight="1" x14ac:dyDescent="0.25">
      <c r="A27" s="53" t="s">
        <v>23</v>
      </c>
      <c r="B27" s="54" t="s">
        <v>141</v>
      </c>
      <c r="C27" s="27" t="s">
        <v>538</v>
      </c>
    </row>
    <row r="28" spans="1:3" ht="42.75" customHeight="1" x14ac:dyDescent="0.25">
      <c r="A28" s="53" t="s">
        <v>25</v>
      </c>
      <c r="B28" s="54" t="s">
        <v>142</v>
      </c>
      <c r="C28" s="27">
        <v>2024</v>
      </c>
    </row>
    <row r="29" spans="1:3" ht="42.75" customHeight="1" x14ac:dyDescent="0.25">
      <c r="A29" s="53" t="s">
        <v>27</v>
      </c>
      <c r="B29" s="51" t="s">
        <v>143</v>
      </c>
      <c r="C29" s="27">
        <v>2024</v>
      </c>
    </row>
    <row r="30" spans="1:3" ht="42.75" customHeight="1" x14ac:dyDescent="0.25">
      <c r="A30" s="53" t="s">
        <v>29</v>
      </c>
      <c r="B30" s="51" t="s">
        <v>144</v>
      </c>
      <c r="C30" s="27"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8"/>
  <sheetViews>
    <sheetView topLeftCell="A4"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0"/>
      <c r="AB6" s="10"/>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0"/>
      <c r="AB7" s="10"/>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3"/>
      <c r="AB9" s="13"/>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0"/>
      <c r="AB10" s="10"/>
    </row>
    <row r="11" spans="1:28" ht="15.75" x14ac:dyDescent="0.25">
      <c r="A11" s="214" t="str">
        <f>'1. паспорт местоположение'!$A$12</f>
        <v>O_СГЭС_16</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3"/>
      <c r="AB12" s="13"/>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6"/>
      <c r="AB13" s="56"/>
    </row>
    <row r="14" spans="1:28" ht="33.75" customHeight="1" x14ac:dyDescent="0.25">
      <c r="A14" s="214"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8</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3"/>
      <c r="AB15" s="13"/>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7"/>
      <c r="AB16" s="57"/>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7"/>
      <c r="AB17" s="57"/>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7"/>
      <c r="AB18" s="57"/>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7"/>
      <c r="AB19" s="57"/>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7"/>
      <c r="AB20" s="57"/>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7"/>
      <c r="AB21" s="57"/>
    </row>
    <row r="22" spans="1:28" x14ac:dyDescent="0.25">
      <c r="A22" s="246" t="s">
        <v>145</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8"/>
      <c r="AB22" s="58"/>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2" t="s">
        <v>148</v>
      </c>
      <c r="B24" s="59" t="s">
        <v>149</v>
      </c>
      <c r="C24" s="32" t="s">
        <v>150</v>
      </c>
      <c r="D24" s="32" t="s">
        <v>151</v>
      </c>
      <c r="E24" s="32" t="s">
        <v>152</v>
      </c>
      <c r="F24" s="32" t="s">
        <v>153</v>
      </c>
      <c r="G24" s="32" t="s">
        <v>154</v>
      </c>
      <c r="H24" s="32" t="s">
        <v>155</v>
      </c>
      <c r="I24" s="32" t="s">
        <v>156</v>
      </c>
      <c r="J24" s="32" t="s">
        <v>157</v>
      </c>
      <c r="K24" s="59" t="s">
        <v>158</v>
      </c>
      <c r="L24" s="59" t="s">
        <v>159</v>
      </c>
      <c r="M24" s="60" t="s">
        <v>160</v>
      </c>
      <c r="N24" s="59" t="s">
        <v>161</v>
      </c>
      <c r="O24" s="32" t="s">
        <v>162</v>
      </c>
      <c r="P24" s="32" t="s">
        <v>163</v>
      </c>
      <c r="Q24" s="32" t="s">
        <v>164</v>
      </c>
      <c r="R24" s="32" t="s">
        <v>155</v>
      </c>
      <c r="S24" s="32" t="s">
        <v>165</v>
      </c>
      <c r="T24" s="32" t="s">
        <v>166</v>
      </c>
      <c r="U24" s="32" t="s">
        <v>167</v>
      </c>
      <c r="V24" s="32" t="s">
        <v>164</v>
      </c>
      <c r="W24" s="61" t="s">
        <v>168</v>
      </c>
      <c r="X24" s="61" t="s">
        <v>169</v>
      </c>
      <c r="Y24" s="61" t="s">
        <v>170</v>
      </c>
      <c r="Z24" s="62" t="s">
        <v>171</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104</v>
      </c>
      <c r="B26" s="63" t="s">
        <v>104</v>
      </c>
      <c r="C26" s="63" t="s">
        <v>104</v>
      </c>
      <c r="D26" s="63" t="s">
        <v>104</v>
      </c>
      <c r="E26" s="63" t="s">
        <v>104</v>
      </c>
      <c r="F26" s="63" t="s">
        <v>104</v>
      </c>
      <c r="G26" s="63" t="s">
        <v>104</v>
      </c>
      <c r="H26" s="63" t="s">
        <v>104</v>
      </c>
      <c r="I26" s="63" t="s">
        <v>104</v>
      </c>
      <c r="J26" s="63" t="s">
        <v>104</v>
      </c>
      <c r="K26" s="63" t="s">
        <v>104</v>
      </c>
      <c r="L26" s="63" t="s">
        <v>104</v>
      </c>
      <c r="M26" s="63" t="s">
        <v>104</v>
      </c>
      <c r="N26" s="63" t="s">
        <v>104</v>
      </c>
      <c r="O26" s="63" t="s">
        <v>104</v>
      </c>
      <c r="P26" s="63" t="s">
        <v>104</v>
      </c>
      <c r="Q26" s="63" t="s">
        <v>104</v>
      </c>
      <c r="R26" s="63" t="s">
        <v>104</v>
      </c>
      <c r="S26" s="63" t="s">
        <v>104</v>
      </c>
      <c r="T26" s="63" t="s">
        <v>104</v>
      </c>
      <c r="U26" s="63" t="s">
        <v>104</v>
      </c>
      <c r="V26" s="63" t="s">
        <v>104</v>
      </c>
      <c r="W26" s="63" t="s">
        <v>104</v>
      </c>
      <c r="X26" s="63" t="s">
        <v>104</v>
      </c>
      <c r="Y26" s="63" t="s">
        <v>104</v>
      </c>
      <c r="Z26" s="63" t="s">
        <v>104</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topLeftCell="A4"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3" t="s">
        <v>4</v>
      </c>
      <c r="B7" s="213"/>
      <c r="C7" s="213"/>
      <c r="D7" s="213"/>
      <c r="E7" s="213"/>
      <c r="F7" s="213"/>
      <c r="G7" s="213"/>
      <c r="H7" s="213"/>
      <c r="I7" s="213"/>
      <c r="J7" s="213"/>
      <c r="K7" s="213"/>
      <c r="L7" s="213"/>
      <c r="M7" s="213"/>
      <c r="N7" s="213"/>
      <c r="O7" s="213"/>
      <c r="P7" s="10"/>
      <c r="Q7" s="10"/>
      <c r="R7" s="10"/>
      <c r="S7" s="10"/>
      <c r="T7" s="10"/>
      <c r="U7" s="10"/>
      <c r="V7" s="10"/>
      <c r="W7" s="10"/>
      <c r="X7" s="10"/>
      <c r="Y7" s="10"/>
      <c r="Z7" s="10"/>
    </row>
    <row r="8" spans="1:28" s="3" customFormat="1" ht="18.75" x14ac:dyDescent="0.2">
      <c r="A8" s="213"/>
      <c r="B8" s="213"/>
      <c r="C8" s="213"/>
      <c r="D8" s="213"/>
      <c r="E8" s="213"/>
      <c r="F8" s="213"/>
      <c r="G8" s="213"/>
      <c r="H8" s="213"/>
      <c r="I8" s="213"/>
      <c r="J8" s="213"/>
      <c r="K8" s="213"/>
      <c r="L8" s="213"/>
      <c r="M8" s="213"/>
      <c r="N8" s="213"/>
      <c r="O8" s="213"/>
      <c r="P8" s="10"/>
      <c r="Q8" s="10"/>
      <c r="R8" s="10"/>
      <c r="S8" s="10"/>
      <c r="T8" s="10"/>
      <c r="U8" s="10"/>
      <c r="V8" s="10"/>
      <c r="W8" s="10"/>
      <c r="X8" s="10"/>
      <c r="Y8" s="10"/>
      <c r="Z8" s="10"/>
    </row>
    <row r="9" spans="1:28" s="3" customFormat="1" ht="18.75" x14ac:dyDescent="0.2">
      <c r="A9" s="214" t="s">
        <v>5</v>
      </c>
      <c r="B9" s="214"/>
      <c r="C9" s="214"/>
      <c r="D9" s="214"/>
      <c r="E9" s="214"/>
      <c r="F9" s="214"/>
      <c r="G9" s="214"/>
      <c r="H9" s="214"/>
      <c r="I9" s="214"/>
      <c r="J9" s="214"/>
      <c r="K9" s="214"/>
      <c r="L9" s="214"/>
      <c r="M9" s="214"/>
      <c r="N9" s="214"/>
      <c r="O9" s="214"/>
      <c r="P9" s="10"/>
      <c r="Q9" s="10"/>
      <c r="R9" s="10"/>
      <c r="S9" s="10"/>
      <c r="T9" s="10"/>
      <c r="U9" s="10"/>
      <c r="V9" s="10"/>
      <c r="W9" s="10"/>
      <c r="X9" s="10"/>
      <c r="Y9" s="10"/>
      <c r="Z9" s="10"/>
    </row>
    <row r="10" spans="1:28" s="3" customFormat="1" ht="18.75" x14ac:dyDescent="0.2">
      <c r="A10" s="209" t="s">
        <v>6</v>
      </c>
      <c r="B10" s="209"/>
      <c r="C10" s="209"/>
      <c r="D10" s="209"/>
      <c r="E10" s="209"/>
      <c r="F10" s="209"/>
      <c r="G10" s="209"/>
      <c r="H10" s="209"/>
      <c r="I10" s="209"/>
      <c r="J10" s="209"/>
      <c r="K10" s="209"/>
      <c r="L10" s="209"/>
      <c r="M10" s="209"/>
      <c r="N10" s="209"/>
      <c r="O10" s="209"/>
      <c r="P10" s="10"/>
      <c r="Q10" s="10"/>
      <c r="R10" s="10"/>
      <c r="S10" s="10"/>
      <c r="T10" s="10"/>
      <c r="U10" s="10"/>
      <c r="V10" s="10"/>
      <c r="W10" s="10"/>
      <c r="X10" s="10"/>
      <c r="Y10" s="10"/>
      <c r="Z10" s="10"/>
    </row>
    <row r="11" spans="1:28" s="3" customFormat="1" ht="18.75" x14ac:dyDescent="0.2">
      <c r="A11" s="213"/>
      <c r="B11" s="213"/>
      <c r="C11" s="213"/>
      <c r="D11" s="213"/>
      <c r="E11" s="213"/>
      <c r="F11" s="213"/>
      <c r="G11" s="213"/>
      <c r="H11" s="213"/>
      <c r="I11" s="213"/>
      <c r="J11" s="213"/>
      <c r="K11" s="213"/>
      <c r="L11" s="213"/>
      <c r="M11" s="213"/>
      <c r="N11" s="213"/>
      <c r="O11" s="213"/>
      <c r="P11" s="10"/>
      <c r="Q11" s="10"/>
      <c r="R11" s="10"/>
      <c r="S11" s="10"/>
      <c r="T11" s="10"/>
      <c r="U11" s="10"/>
      <c r="V11" s="10"/>
      <c r="W11" s="10"/>
      <c r="X11" s="10"/>
      <c r="Y11" s="10"/>
      <c r="Z11" s="10"/>
    </row>
    <row r="12" spans="1:28" s="3" customFormat="1" ht="18.75" x14ac:dyDescent="0.2">
      <c r="A12" s="214" t="str">
        <f>'1. паспорт местоположение'!$A$12</f>
        <v>O_СГЭС_16</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3" customFormat="1" ht="18.75" x14ac:dyDescent="0.2">
      <c r="A13" s="209" t="s">
        <v>7</v>
      </c>
      <c r="B13" s="209"/>
      <c r="C13" s="209"/>
      <c r="D13" s="209"/>
      <c r="E13" s="209"/>
      <c r="F13" s="209"/>
      <c r="G13" s="209"/>
      <c r="H13" s="209"/>
      <c r="I13" s="209"/>
      <c r="J13" s="209"/>
      <c r="K13" s="209"/>
      <c r="L13" s="209"/>
      <c r="M13" s="209"/>
      <c r="N13" s="209"/>
      <c r="O13" s="209"/>
      <c r="P13" s="10"/>
      <c r="Q13" s="10"/>
      <c r="R13" s="10"/>
      <c r="S13" s="10"/>
      <c r="T13" s="10"/>
      <c r="U13" s="10"/>
      <c r="V13" s="10"/>
      <c r="W13" s="10"/>
      <c r="X13" s="10"/>
      <c r="Y13" s="10"/>
      <c r="Z13" s="10"/>
    </row>
    <row r="14" spans="1:28" s="3" customFormat="1" ht="15.75" customHeight="1" x14ac:dyDescent="0.2">
      <c r="A14" s="215"/>
      <c r="B14" s="215"/>
      <c r="C14" s="215"/>
      <c r="D14" s="215"/>
      <c r="E14" s="215"/>
      <c r="F14" s="215"/>
      <c r="G14" s="215"/>
      <c r="H14" s="215"/>
      <c r="I14" s="215"/>
      <c r="J14" s="215"/>
      <c r="K14" s="215"/>
      <c r="L14" s="215"/>
      <c r="M14" s="215"/>
      <c r="N14" s="215"/>
      <c r="O14" s="215"/>
      <c r="P14" s="14"/>
      <c r="Q14" s="14"/>
      <c r="R14" s="14"/>
      <c r="S14" s="14"/>
      <c r="T14" s="14"/>
      <c r="U14" s="14"/>
      <c r="V14" s="14"/>
      <c r="W14" s="14"/>
      <c r="X14" s="14"/>
      <c r="Y14" s="14"/>
      <c r="Z14" s="14"/>
    </row>
    <row r="15" spans="1:28" s="15" customFormat="1" ht="45.75" customHeight="1" x14ac:dyDescent="0.2">
      <c r="A15" s="20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5" customFormat="1" ht="15" customHeight="1" x14ac:dyDescent="0.2">
      <c r="A16" s="209" t="s">
        <v>8</v>
      </c>
      <c r="B16" s="209"/>
      <c r="C16" s="209"/>
      <c r="D16" s="209"/>
      <c r="E16" s="209"/>
      <c r="F16" s="209"/>
      <c r="G16" s="209"/>
      <c r="H16" s="209"/>
      <c r="I16" s="209"/>
      <c r="J16" s="209"/>
      <c r="K16" s="209"/>
      <c r="L16" s="209"/>
      <c r="M16" s="209"/>
      <c r="N16" s="209"/>
      <c r="O16" s="209"/>
      <c r="P16" s="13"/>
      <c r="Q16" s="13"/>
      <c r="R16" s="13"/>
      <c r="S16" s="13"/>
      <c r="T16" s="13"/>
      <c r="U16" s="13"/>
      <c r="V16" s="13"/>
      <c r="W16" s="13"/>
      <c r="X16" s="13"/>
      <c r="Y16" s="13"/>
      <c r="Z16" s="13"/>
    </row>
    <row r="17" spans="1:26" s="15" customFormat="1" ht="15" customHeight="1" x14ac:dyDescent="0.2">
      <c r="A17" s="215"/>
      <c r="B17" s="215"/>
      <c r="C17" s="215"/>
      <c r="D17" s="215"/>
      <c r="E17" s="215"/>
      <c r="F17" s="215"/>
      <c r="G17" s="215"/>
      <c r="H17" s="215"/>
      <c r="I17" s="215"/>
      <c r="J17" s="215"/>
      <c r="K17" s="215"/>
      <c r="L17" s="215"/>
      <c r="M17" s="215"/>
      <c r="N17" s="215"/>
      <c r="O17" s="215"/>
      <c r="P17" s="14"/>
      <c r="Q17" s="14"/>
      <c r="R17" s="14"/>
      <c r="S17" s="14"/>
      <c r="T17" s="14"/>
      <c r="U17" s="14"/>
      <c r="V17" s="14"/>
      <c r="W17" s="14"/>
    </row>
    <row r="18" spans="1:26" s="15" customFormat="1" ht="91.5" customHeight="1" x14ac:dyDescent="0.2">
      <c r="A18" s="247" t="s">
        <v>172</v>
      </c>
      <c r="B18" s="247"/>
      <c r="C18" s="247"/>
      <c r="D18" s="247"/>
      <c r="E18" s="247"/>
      <c r="F18" s="247"/>
      <c r="G18" s="247"/>
      <c r="H18" s="247"/>
      <c r="I18" s="247"/>
      <c r="J18" s="247"/>
      <c r="K18" s="247"/>
      <c r="L18" s="247"/>
      <c r="M18" s="247"/>
      <c r="N18" s="247"/>
      <c r="O18" s="247"/>
      <c r="P18" s="16"/>
      <c r="Q18" s="16"/>
      <c r="R18" s="16"/>
      <c r="S18" s="16"/>
      <c r="T18" s="16"/>
      <c r="U18" s="16"/>
      <c r="V18" s="16"/>
      <c r="W18" s="16"/>
      <c r="X18" s="16"/>
      <c r="Y18" s="16"/>
      <c r="Z18" s="16"/>
    </row>
    <row r="19" spans="1:26" s="15" customFormat="1" ht="78" customHeight="1" x14ac:dyDescent="0.2">
      <c r="A19" s="216" t="s">
        <v>10</v>
      </c>
      <c r="B19" s="216" t="s">
        <v>173</v>
      </c>
      <c r="C19" s="216" t="s">
        <v>174</v>
      </c>
      <c r="D19" s="216" t="s">
        <v>175</v>
      </c>
      <c r="E19" s="248" t="s">
        <v>176</v>
      </c>
      <c r="F19" s="249"/>
      <c r="G19" s="249"/>
      <c r="H19" s="249"/>
      <c r="I19" s="250"/>
      <c r="J19" s="216" t="s">
        <v>177</v>
      </c>
      <c r="K19" s="216"/>
      <c r="L19" s="216"/>
      <c r="M19" s="216"/>
      <c r="N19" s="216"/>
      <c r="O19" s="216"/>
      <c r="P19" s="14"/>
      <c r="Q19" s="14"/>
      <c r="R19" s="14"/>
      <c r="S19" s="14"/>
      <c r="T19" s="14"/>
      <c r="U19" s="14"/>
      <c r="V19" s="14"/>
      <c r="W19" s="14"/>
    </row>
    <row r="20" spans="1:26" s="15" customFormat="1" ht="51" customHeight="1" x14ac:dyDescent="0.2">
      <c r="A20" s="216"/>
      <c r="B20" s="216"/>
      <c r="C20" s="216"/>
      <c r="D20" s="216"/>
      <c r="E20" s="29" t="s">
        <v>178</v>
      </c>
      <c r="F20" s="29" t="s">
        <v>179</v>
      </c>
      <c r="G20" s="29" t="s">
        <v>180</v>
      </c>
      <c r="H20" s="29" t="s">
        <v>181</v>
      </c>
      <c r="I20" s="29" t="s">
        <v>182</v>
      </c>
      <c r="J20" s="29" t="s">
        <v>183</v>
      </c>
      <c r="K20" s="29" t="s">
        <v>184</v>
      </c>
      <c r="L20" s="66" t="s">
        <v>185</v>
      </c>
      <c r="M20" s="67" t="s">
        <v>186</v>
      </c>
      <c r="N20" s="67" t="s">
        <v>187</v>
      </c>
      <c r="O20" s="67" t="s">
        <v>188</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189</v>
      </c>
      <c r="B22" s="68" t="s">
        <v>189</v>
      </c>
      <c r="C22" s="68" t="s">
        <v>189</v>
      </c>
      <c r="D22" s="68" t="s">
        <v>189</v>
      </c>
      <c r="E22" s="68" t="s">
        <v>189</v>
      </c>
      <c r="F22" s="68" t="s">
        <v>189</v>
      </c>
      <c r="G22" s="68" t="s">
        <v>189</v>
      </c>
      <c r="H22" s="68" t="s">
        <v>189</v>
      </c>
      <c r="I22" s="68" t="s">
        <v>189</v>
      </c>
      <c r="J22" s="68" t="s">
        <v>189</v>
      </c>
      <c r="K22" s="68" t="s">
        <v>189</v>
      </c>
      <c r="L22" s="68" t="s">
        <v>189</v>
      </c>
      <c r="M22" s="68" t="s">
        <v>189</v>
      </c>
      <c r="N22" s="68" t="s">
        <v>189</v>
      </c>
      <c r="O22" s="68" t="s">
        <v>189</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topLeftCell="A25" zoomScale="85" zoomScaleNormal="100" zoomScaleSheetLayoutView="85" workbookViewId="0">
      <pane xSplit="1" topLeftCell="B1" activePane="topRight" state="frozen"/>
      <selection activeCell="A9" sqref="A9:O9"/>
      <selection pane="topRight" activeCell="C24" sqref="C2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1" t="str">
        <f>'1. паспорт местоположение'!$A$5:$C$5</f>
        <v>Год раскрытия информации: 2024 год</v>
      </c>
      <c r="B5" s="251"/>
      <c r="C5" s="251"/>
      <c r="D5" s="251"/>
      <c r="E5" s="251"/>
      <c r="F5" s="251"/>
      <c r="G5" s="251"/>
      <c r="H5" s="251"/>
      <c r="I5" s="251"/>
      <c r="J5" s="251"/>
      <c r="K5" s="251"/>
      <c r="L5" s="251"/>
      <c r="M5" s="251"/>
      <c r="N5" s="251"/>
      <c r="O5" s="251"/>
      <c r="P5" s="251"/>
      <c r="Q5" s="251"/>
      <c r="R5" s="251"/>
      <c r="S5" s="251"/>
    </row>
    <row r="6" spans="1:19" s="3" customFormat="1" ht="15.75" x14ac:dyDescent="0.2">
      <c r="A6" s="12"/>
      <c r="B6" s="12"/>
      <c r="C6" s="12"/>
      <c r="D6" s="12"/>
      <c r="E6" s="12"/>
      <c r="F6" s="12"/>
      <c r="G6" s="12"/>
      <c r="H6" s="12"/>
      <c r="I6" s="12"/>
      <c r="J6" s="12"/>
      <c r="K6" s="12"/>
      <c r="L6" s="12"/>
      <c r="M6" s="12"/>
    </row>
    <row r="7" spans="1:19" s="3" customFormat="1" ht="20.25" x14ac:dyDescent="0.2">
      <c r="A7" s="252" t="s">
        <v>4</v>
      </c>
      <c r="B7" s="252"/>
      <c r="C7" s="252"/>
      <c r="D7" s="252"/>
      <c r="E7" s="252"/>
      <c r="F7" s="252"/>
      <c r="G7" s="252"/>
      <c r="H7" s="252"/>
      <c r="I7" s="252"/>
      <c r="J7" s="252"/>
      <c r="K7" s="252"/>
      <c r="L7" s="252"/>
      <c r="M7" s="252"/>
      <c r="N7" s="252"/>
      <c r="O7" s="252"/>
      <c r="P7" s="252"/>
      <c r="Q7" s="252"/>
      <c r="R7" s="252"/>
      <c r="S7" s="252"/>
    </row>
    <row r="8" spans="1:19" s="3" customFormat="1" ht="15.75" x14ac:dyDescent="0.2">
      <c r="A8" s="12"/>
      <c r="B8" s="12"/>
      <c r="C8" s="12"/>
      <c r="D8" s="12"/>
      <c r="E8" s="12"/>
      <c r="F8" s="12"/>
      <c r="G8" s="12"/>
      <c r="H8" s="12"/>
      <c r="I8" s="12"/>
      <c r="J8" s="12"/>
      <c r="K8" s="12"/>
      <c r="L8" s="12"/>
      <c r="M8" s="12"/>
    </row>
    <row r="9" spans="1:19" s="3"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3" t="str">
        <f>'1. паспорт местоположение'!$A$12</f>
        <v>O_СГЭС_16</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6"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56"/>
      <c r="C15" s="256"/>
      <c r="D15" s="256"/>
      <c r="E15" s="256"/>
      <c r="F15" s="256"/>
      <c r="G15" s="256"/>
      <c r="H15" s="256"/>
      <c r="I15" s="256"/>
      <c r="J15" s="256"/>
      <c r="K15" s="256"/>
      <c r="L15" s="256"/>
      <c r="M15" s="256"/>
      <c r="N15" s="256"/>
      <c r="O15" s="256"/>
      <c r="P15" s="256"/>
      <c r="Q15" s="256"/>
      <c r="R15" s="256"/>
      <c r="S15" s="256"/>
    </row>
    <row r="16" spans="1:19" s="15" customFormat="1" ht="15" customHeight="1" x14ac:dyDescent="0.2">
      <c r="A16" s="209" t="s">
        <v>8</v>
      </c>
      <c r="B16" s="209"/>
      <c r="C16" s="209"/>
      <c r="D16" s="209"/>
      <c r="E16" s="209"/>
      <c r="F16" s="209"/>
      <c r="G16" s="209"/>
      <c r="H16" s="209"/>
      <c r="I16" s="209"/>
      <c r="J16" s="209"/>
      <c r="K16" s="209"/>
      <c r="L16" s="209"/>
      <c r="M16" s="209"/>
      <c r="N16" s="209"/>
      <c r="O16" s="209"/>
      <c r="P16" s="209"/>
      <c r="Q16" s="209"/>
      <c r="R16" s="209"/>
      <c r="S16" s="209"/>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08" t="s">
        <v>190</v>
      </c>
      <c r="B18" s="214"/>
      <c r="C18" s="214"/>
      <c r="D18" s="214"/>
      <c r="E18" s="214"/>
      <c r="F18" s="214"/>
      <c r="G18" s="214"/>
      <c r="H18" s="214"/>
      <c r="I18" s="214"/>
      <c r="J18" s="214"/>
      <c r="K18" s="214"/>
      <c r="L18" s="214"/>
      <c r="M18" s="214"/>
      <c r="N18" s="214"/>
      <c r="O18" s="214"/>
      <c r="P18" s="214"/>
      <c r="Q18" s="214"/>
      <c r="R18" s="214"/>
      <c r="S18" s="214"/>
    </row>
    <row r="19" spans="1:20" s="15"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191</v>
      </c>
      <c r="B24" s="75" t="s">
        <v>192</v>
      </c>
      <c r="C24" s="76"/>
      <c r="T24" s="77"/>
    </row>
    <row r="25" spans="1:20" ht="12.75" customHeight="1" x14ac:dyDescent="0.25">
      <c r="A25" s="78" t="s">
        <v>193</v>
      </c>
      <c r="B25" s="79">
        <v>393.37650000000002</v>
      </c>
      <c r="C25" s="50"/>
      <c r="D25" s="257"/>
      <c r="E25" s="257"/>
      <c r="F25" s="80"/>
      <c r="G25" s="80"/>
      <c r="H25" s="80"/>
      <c r="I25" s="80"/>
      <c r="J25" s="80"/>
      <c r="K25" s="80"/>
      <c r="L25" s="80"/>
      <c r="M25" s="80"/>
      <c r="N25" s="80"/>
      <c r="O25" s="80"/>
      <c r="P25" s="80"/>
      <c r="Q25" s="80"/>
      <c r="R25" s="80"/>
      <c r="S25" s="50"/>
      <c r="T25" s="77"/>
    </row>
    <row r="26" spans="1:20" ht="17.25" customHeight="1" x14ac:dyDescent="0.25">
      <c r="A26" s="78" t="s">
        <v>194</v>
      </c>
      <c r="B26" s="79">
        <f>SUM(B58:R58)</f>
        <v>4171.7923830000027</v>
      </c>
      <c r="C26" s="50"/>
      <c r="D26" s="254" t="s">
        <v>195</v>
      </c>
      <c r="E26" s="254"/>
      <c r="F26" s="254"/>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196</v>
      </c>
      <c r="B27" s="79">
        <v>35</v>
      </c>
      <c r="C27" s="50"/>
      <c r="D27" s="254" t="s">
        <v>197</v>
      </c>
      <c r="E27" s="254"/>
      <c r="F27" s="254"/>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198</v>
      </c>
      <c r="B28" s="79">
        <v>1</v>
      </c>
      <c r="C28" s="50"/>
      <c r="D28" s="255" t="s">
        <v>199</v>
      </c>
      <c r="E28" s="255"/>
      <c r="F28" s="255"/>
      <c r="G28" s="85">
        <f>IFERROR(IF(B92=0,0,INDEX(A1:W100,86,MATCH(B92+15,45:45,0))),0)</f>
        <v>18325302.235621922</v>
      </c>
      <c r="H28" s="86"/>
      <c r="I28" s="86"/>
      <c r="J28" s="86"/>
      <c r="K28" s="86"/>
      <c r="L28" s="86"/>
      <c r="M28" s="86"/>
      <c r="N28" s="86"/>
      <c r="O28" s="86"/>
      <c r="P28" s="86"/>
      <c r="Q28" s="86"/>
      <c r="R28" s="86"/>
      <c r="T28" s="77"/>
    </row>
    <row r="29" spans="1:20" ht="17.25" customHeight="1" x14ac:dyDescent="0.25">
      <c r="A29" s="78" t="s">
        <v>200</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201</v>
      </c>
      <c r="B30" s="89">
        <v>10</v>
      </c>
      <c r="C30" s="50"/>
      <c r="T30" s="77"/>
    </row>
    <row r="31" spans="1:20" ht="17.25" customHeight="1" x14ac:dyDescent="0.25">
      <c r="A31" s="78" t="s">
        <v>202</v>
      </c>
      <c r="B31" s="79" t="s">
        <v>203</v>
      </c>
      <c r="C31" s="50"/>
      <c r="D31" s="88"/>
      <c r="E31" s="88"/>
      <c r="F31" s="88"/>
      <c r="G31" s="88"/>
      <c r="H31" s="88"/>
      <c r="I31" s="88"/>
      <c r="J31" s="88"/>
      <c r="K31" s="88"/>
      <c r="L31" s="88"/>
      <c r="M31" s="88"/>
      <c r="N31" s="88"/>
      <c r="O31" s="88"/>
      <c r="P31" s="88"/>
      <c r="Q31" s="88"/>
      <c r="R31" s="88"/>
      <c r="S31" s="88"/>
      <c r="T31" s="77"/>
    </row>
    <row r="32" spans="1:20" ht="17.25" customHeight="1" x14ac:dyDescent="0.25">
      <c r="A32" s="78" t="s">
        <v>204</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205</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206</v>
      </c>
      <c r="B34" s="79" t="s">
        <v>207</v>
      </c>
      <c r="C34" s="50"/>
      <c r="D34" s="50"/>
      <c r="E34" s="50"/>
      <c r="F34" s="50"/>
      <c r="G34" s="50"/>
      <c r="H34" s="50"/>
      <c r="I34" s="50"/>
      <c r="J34" s="50"/>
      <c r="K34" s="50"/>
      <c r="L34" s="50"/>
      <c r="M34" s="50"/>
      <c r="N34" s="50"/>
      <c r="O34" s="50"/>
      <c r="P34" s="50"/>
      <c r="Q34" s="50"/>
      <c r="R34" s="50"/>
      <c r="S34" s="50"/>
      <c r="T34" s="77"/>
    </row>
    <row r="35" spans="1:23" ht="17.25" customHeight="1" x14ac:dyDescent="0.25">
      <c r="A35" s="78" t="s">
        <v>208</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209</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210</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211</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212</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213</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214</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215</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216</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217</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218</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219</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220</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221</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222</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223</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224</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225</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226</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227</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228</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229</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230</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231</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232</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233</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234</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235</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236</v>
      </c>
      <c r="B65" s="113">
        <f t="shared" ref="B65:W65" si="10">IF(AND(B45&gt;$B$92,B45&lt;=$B$92+$B$27),$B$25/$B$27,0)</f>
        <v>0</v>
      </c>
      <c r="C65" s="113">
        <f t="shared" si="10"/>
        <v>0</v>
      </c>
      <c r="D65" s="113">
        <f t="shared" si="10"/>
        <v>11.239328571428572</v>
      </c>
      <c r="E65" s="113">
        <f t="shared" si="10"/>
        <v>11.239328571428572</v>
      </c>
      <c r="F65" s="113">
        <f t="shared" si="10"/>
        <v>11.239328571428572</v>
      </c>
      <c r="G65" s="113">
        <f t="shared" si="10"/>
        <v>11.239328571428572</v>
      </c>
      <c r="H65" s="113">
        <f t="shared" si="10"/>
        <v>11.239328571428572</v>
      </c>
      <c r="I65" s="113">
        <f t="shared" si="10"/>
        <v>11.239328571428572</v>
      </c>
      <c r="J65" s="113">
        <f t="shared" si="10"/>
        <v>11.239328571428572</v>
      </c>
      <c r="K65" s="113">
        <f t="shared" si="10"/>
        <v>11.239328571428572</v>
      </c>
      <c r="L65" s="113">
        <f t="shared" si="10"/>
        <v>11.239328571428572</v>
      </c>
      <c r="M65" s="113">
        <f t="shared" si="10"/>
        <v>11.239328571428572</v>
      </c>
      <c r="N65" s="113">
        <f t="shared" si="10"/>
        <v>11.239328571428572</v>
      </c>
      <c r="O65" s="113">
        <f t="shared" si="10"/>
        <v>11.239328571428572</v>
      </c>
      <c r="P65" s="113">
        <f t="shared" si="10"/>
        <v>11.239328571428572</v>
      </c>
      <c r="Q65" s="113">
        <f t="shared" si="10"/>
        <v>11.239328571428572</v>
      </c>
      <c r="R65" s="113">
        <f t="shared" si="10"/>
        <v>11.239328571428572</v>
      </c>
      <c r="S65" s="113">
        <f t="shared" si="10"/>
        <v>11.239328571428572</v>
      </c>
      <c r="T65" s="113">
        <f t="shared" si="10"/>
        <v>11.239328571428572</v>
      </c>
      <c r="U65" s="113">
        <f t="shared" si="10"/>
        <v>11.239328571428572</v>
      </c>
      <c r="V65" s="113">
        <f t="shared" si="10"/>
        <v>11.239328571428572</v>
      </c>
      <c r="W65" s="113">
        <f t="shared" si="10"/>
        <v>11.239328571428572</v>
      </c>
    </row>
    <row r="66" spans="1:23" ht="11.25" customHeight="1" x14ac:dyDescent="0.25">
      <c r="A66" s="78" t="s">
        <v>237</v>
      </c>
      <c r="B66" s="113">
        <f>IF(AND(B45&gt;$B$92,B45&lt;=$B$92+$B$27),B65,0)</f>
        <v>0</v>
      </c>
      <c r="C66" s="113">
        <f t="shared" ref="C66:W66" si="11">IF(AND(C45&gt;$B$92,C45&lt;=$B$92+$B$27),C65+B66,0)</f>
        <v>0</v>
      </c>
      <c r="D66" s="113">
        <f t="shared" si="11"/>
        <v>11.239328571428572</v>
      </c>
      <c r="E66" s="113">
        <f t="shared" si="11"/>
        <v>22.478657142857145</v>
      </c>
      <c r="F66" s="113">
        <f t="shared" si="11"/>
        <v>33.717985714285717</v>
      </c>
      <c r="G66" s="113">
        <f t="shared" si="11"/>
        <v>44.95731428571429</v>
      </c>
      <c r="H66" s="113">
        <f t="shared" si="11"/>
        <v>56.196642857142862</v>
      </c>
      <c r="I66" s="113">
        <f t="shared" si="11"/>
        <v>67.435971428571435</v>
      </c>
      <c r="J66" s="113">
        <f t="shared" si="11"/>
        <v>78.675300000000007</v>
      </c>
      <c r="K66" s="113">
        <f t="shared" si="11"/>
        <v>89.91462857142858</v>
      </c>
      <c r="L66" s="113">
        <f t="shared" si="11"/>
        <v>101.15395714285715</v>
      </c>
      <c r="M66" s="113">
        <f t="shared" si="11"/>
        <v>112.39328571428572</v>
      </c>
      <c r="N66" s="113">
        <f t="shared" si="11"/>
        <v>123.6326142857143</v>
      </c>
      <c r="O66" s="113">
        <f t="shared" si="11"/>
        <v>134.87194285714287</v>
      </c>
      <c r="P66" s="113">
        <f t="shared" si="11"/>
        <v>146.11127142857146</v>
      </c>
      <c r="Q66" s="113">
        <f t="shared" si="11"/>
        <v>157.35060000000004</v>
      </c>
      <c r="R66" s="113">
        <f t="shared" si="11"/>
        <v>168.58992857142863</v>
      </c>
      <c r="S66" s="113">
        <f t="shared" si="11"/>
        <v>179.82925714285722</v>
      </c>
      <c r="T66" s="113">
        <f t="shared" si="11"/>
        <v>191.0685857142858</v>
      </c>
      <c r="U66" s="113">
        <f t="shared" si="11"/>
        <v>202.30791428571439</v>
      </c>
      <c r="V66" s="113">
        <f t="shared" si="11"/>
        <v>213.54724285714298</v>
      </c>
      <c r="W66" s="113">
        <f t="shared" si="11"/>
        <v>224.78657142857156</v>
      </c>
    </row>
    <row r="67" spans="1:23" ht="25.5" customHeight="1" x14ac:dyDescent="0.25">
      <c r="A67" s="114" t="s">
        <v>238</v>
      </c>
      <c r="B67" s="111">
        <f t="shared" ref="B67:W67" si="12">B64-B65</f>
        <v>0</v>
      </c>
      <c r="C67" s="111">
        <f t="shared" si="12"/>
        <v>1867174.4212495829</v>
      </c>
      <c r="D67" s="111">
        <f>D64-D65</f>
        <v>1998019.3851341186</v>
      </c>
      <c r="E67" s="111">
        <f t="shared" si="12"/>
        <v>2193745.3195033977</v>
      </c>
      <c r="F67" s="111">
        <f t="shared" si="12"/>
        <v>2408945.5973060522</v>
      </c>
      <c r="G67" s="111">
        <f t="shared" si="12"/>
        <v>2645585.3824135708</v>
      </c>
      <c r="H67" s="111">
        <f t="shared" si="12"/>
        <v>2905830.5562092536</v>
      </c>
      <c r="I67" s="111">
        <f t="shared" si="12"/>
        <v>3192068.4277649773</v>
      </c>
      <c r="J67" s="111">
        <f t="shared" si="12"/>
        <v>3506930.5988577357</v>
      </c>
      <c r="K67" s="111">
        <f t="shared" si="12"/>
        <v>3853318.2095548534</v>
      </c>
      <c r="L67" s="111">
        <f t="shared" si="12"/>
        <v>4234429.8138710996</v>
      </c>
      <c r="M67" s="111">
        <f t="shared" si="12"/>
        <v>4653792.1612898959</v>
      </c>
      <c r="N67" s="111">
        <f t="shared" si="12"/>
        <v>5115294.1890114676</v>
      </c>
      <c r="O67" s="111">
        <f t="shared" si="12"/>
        <v>5623224.5619380968</v>
      </c>
      <c r="P67" s="111">
        <f t="shared" si="12"/>
        <v>6182313.13295771</v>
      </c>
      <c r="Q67" s="111">
        <f t="shared" si="12"/>
        <v>6797776.735402937</v>
      </c>
      <c r="R67" s="111">
        <f t="shared" si="12"/>
        <v>7475369.7630437734</v>
      </c>
      <c r="S67" s="111">
        <f t="shared" si="12"/>
        <v>8221440.0410604859</v>
      </c>
      <c r="T67" s="111">
        <f t="shared" si="12"/>
        <v>9042990.5446290523</v>
      </c>
      <c r="U67" s="111">
        <f t="shared" si="12"/>
        <v>9947747.5805762839</v>
      </c>
      <c r="V67" s="111">
        <f t="shared" si="12"/>
        <v>10944236.112625033</v>
      </c>
      <c r="W67" s="111">
        <f t="shared" si="12"/>
        <v>12041862.982715584</v>
      </c>
    </row>
    <row r="68" spans="1:23" ht="12" customHeight="1" x14ac:dyDescent="0.25">
      <c r="A68" s="78" t="s">
        <v>239</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240</v>
      </c>
      <c r="B69" s="110">
        <f>B67+B68</f>
        <v>0</v>
      </c>
      <c r="C69" s="110">
        <f>C67+C68</f>
        <v>1867174.4212495829</v>
      </c>
      <c r="D69" s="110">
        <f>D67+D68</f>
        <v>1998019.3851341186</v>
      </c>
      <c r="E69" s="110">
        <f>E67+E68</f>
        <v>2193745.3195033977</v>
      </c>
      <c r="F69" s="110">
        <f t="shared" ref="F69:W69" si="14">F67-F68</f>
        <v>2408945.5973060522</v>
      </c>
      <c r="G69" s="110">
        <f t="shared" si="14"/>
        <v>2645585.3824135708</v>
      </c>
      <c r="H69" s="110">
        <f t="shared" si="14"/>
        <v>2905830.5562092536</v>
      </c>
      <c r="I69" s="110">
        <f t="shared" si="14"/>
        <v>3192068.4277649773</v>
      </c>
      <c r="J69" s="110">
        <f t="shared" si="14"/>
        <v>3506930.5988577357</v>
      </c>
      <c r="K69" s="110">
        <f t="shared" si="14"/>
        <v>3853318.2095548534</v>
      </c>
      <c r="L69" s="110">
        <f t="shared" si="14"/>
        <v>4234429.8138710996</v>
      </c>
      <c r="M69" s="110">
        <f t="shared" si="14"/>
        <v>4653792.1612898959</v>
      </c>
      <c r="N69" s="110">
        <f t="shared" si="14"/>
        <v>5115294.1890114676</v>
      </c>
      <c r="O69" s="110">
        <f t="shared" si="14"/>
        <v>5623224.5619380968</v>
      </c>
      <c r="P69" s="110">
        <f t="shared" si="14"/>
        <v>6182313.13295771</v>
      </c>
      <c r="Q69" s="110">
        <f t="shared" si="14"/>
        <v>6797776.735402937</v>
      </c>
      <c r="R69" s="110">
        <f t="shared" si="14"/>
        <v>7475369.7630437734</v>
      </c>
      <c r="S69" s="110">
        <f t="shared" si="14"/>
        <v>8221440.0410604859</v>
      </c>
      <c r="T69" s="110">
        <f t="shared" si="14"/>
        <v>9042990.5446290523</v>
      </c>
      <c r="U69" s="110">
        <f t="shared" si="14"/>
        <v>9947747.5805762839</v>
      </c>
      <c r="V69" s="110">
        <f t="shared" si="14"/>
        <v>10944236.112625033</v>
      </c>
      <c r="W69" s="110">
        <f t="shared" si="14"/>
        <v>12041862.982715584</v>
      </c>
    </row>
    <row r="70" spans="1:23" ht="12" customHeight="1" x14ac:dyDescent="0.25">
      <c r="A70" s="78" t="s">
        <v>208</v>
      </c>
      <c r="B70" s="107">
        <f t="shared" ref="B70:W70" si="15">-IF(B69&gt;0, B69*$B$35, 0)</f>
        <v>0</v>
      </c>
      <c r="C70" s="107">
        <f t="shared" si="15"/>
        <v>-373434.88424991659</v>
      </c>
      <c r="D70" s="107">
        <f t="shared" si="15"/>
        <v>-399603.87702682376</v>
      </c>
      <c r="E70" s="107">
        <f t="shared" si="15"/>
        <v>-438749.06390067958</v>
      </c>
      <c r="F70" s="107">
        <f t="shared" si="15"/>
        <v>-481789.11946121044</v>
      </c>
      <c r="G70" s="107">
        <f t="shared" si="15"/>
        <v>-529117.07648271415</v>
      </c>
      <c r="H70" s="107">
        <f t="shared" si="15"/>
        <v>-581166.11124185077</v>
      </c>
      <c r="I70" s="107">
        <f t="shared" si="15"/>
        <v>-638413.68555299554</v>
      </c>
      <c r="J70" s="107">
        <f t="shared" si="15"/>
        <v>-701386.11977154715</v>
      </c>
      <c r="K70" s="107">
        <f t="shared" si="15"/>
        <v>-770663.64191097068</v>
      </c>
      <c r="L70" s="107">
        <f t="shared" si="15"/>
        <v>-846885.96277421992</v>
      </c>
      <c r="M70" s="107">
        <f t="shared" si="15"/>
        <v>-930758.43225797918</v>
      </c>
      <c r="N70" s="107">
        <f t="shared" si="15"/>
        <v>-1023058.8378022936</v>
      </c>
      <c r="O70" s="107">
        <f t="shared" si="15"/>
        <v>-1124644.9123876195</v>
      </c>
      <c r="P70" s="107">
        <f t="shared" si="15"/>
        <v>-1236462.626591542</v>
      </c>
      <c r="Q70" s="107">
        <f t="shared" si="15"/>
        <v>-1359555.3470805874</v>
      </c>
      <c r="R70" s="107">
        <f t="shared" si="15"/>
        <v>-1495073.9526087549</v>
      </c>
      <c r="S70" s="107">
        <f t="shared" si="15"/>
        <v>-1644288.0082120972</v>
      </c>
      <c r="T70" s="107">
        <f t="shared" si="15"/>
        <v>-1808598.1089258105</v>
      </c>
      <c r="U70" s="107">
        <f t="shared" si="15"/>
        <v>-1989549.5161152568</v>
      </c>
      <c r="V70" s="107">
        <f t="shared" si="15"/>
        <v>-2188847.2225250066</v>
      </c>
      <c r="W70" s="107">
        <f t="shared" si="15"/>
        <v>-2408372.596543117</v>
      </c>
    </row>
    <row r="71" spans="1:23" ht="12.75" customHeight="1" thickBot="1" x14ac:dyDescent="0.3">
      <c r="A71" s="115" t="s">
        <v>241</v>
      </c>
      <c r="B71" s="116">
        <f t="shared" ref="B71:W71" si="16">B69+B70</f>
        <v>0</v>
      </c>
      <c r="C71" s="116">
        <f>C69+C70</f>
        <v>1493739.5369996664</v>
      </c>
      <c r="D71" s="116">
        <f t="shared" si="16"/>
        <v>1598415.5081072948</v>
      </c>
      <c r="E71" s="116">
        <f t="shared" si="16"/>
        <v>1754996.2556027181</v>
      </c>
      <c r="F71" s="116">
        <f t="shared" si="16"/>
        <v>1927156.4778448418</v>
      </c>
      <c r="G71" s="116">
        <f t="shared" si="16"/>
        <v>2116468.3059308566</v>
      </c>
      <c r="H71" s="116">
        <f t="shared" si="16"/>
        <v>2324664.4449674031</v>
      </c>
      <c r="I71" s="116">
        <f t="shared" si="16"/>
        <v>2553654.7422119817</v>
      </c>
      <c r="J71" s="116">
        <f t="shared" si="16"/>
        <v>2805544.4790861886</v>
      </c>
      <c r="K71" s="116">
        <f t="shared" si="16"/>
        <v>3082654.5676438827</v>
      </c>
      <c r="L71" s="116">
        <f t="shared" si="16"/>
        <v>3387543.8510968797</v>
      </c>
      <c r="M71" s="116">
        <f t="shared" si="16"/>
        <v>3723033.7290319167</v>
      </c>
      <c r="N71" s="116">
        <f t="shared" si="16"/>
        <v>4092235.3512091739</v>
      </c>
      <c r="O71" s="116">
        <f t="shared" si="16"/>
        <v>4498579.649550477</v>
      </c>
      <c r="P71" s="116">
        <f t="shared" si="16"/>
        <v>4945850.5063661681</v>
      </c>
      <c r="Q71" s="116">
        <f t="shared" si="16"/>
        <v>5438221.3883223496</v>
      </c>
      <c r="R71" s="116">
        <f t="shared" si="16"/>
        <v>5980295.8104350185</v>
      </c>
      <c r="S71" s="116">
        <f t="shared" si="16"/>
        <v>6577152.0328483889</v>
      </c>
      <c r="T71" s="116">
        <f t="shared" si="16"/>
        <v>7234392.4357032422</v>
      </c>
      <c r="U71" s="116">
        <f t="shared" si="16"/>
        <v>7958198.0644610273</v>
      </c>
      <c r="V71" s="116">
        <f t="shared" si="16"/>
        <v>8755388.8901000265</v>
      </c>
      <c r="W71" s="116">
        <f t="shared" si="16"/>
        <v>9633490.3861724678</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242</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238</v>
      </c>
      <c r="B74" s="111">
        <f t="shared" ref="B74:W74" si="18">B67</f>
        <v>0</v>
      </c>
      <c r="C74" s="111">
        <f t="shared" si="18"/>
        <v>1867174.4212495829</v>
      </c>
      <c r="D74" s="111">
        <f t="shared" si="18"/>
        <v>1998019.3851341186</v>
      </c>
      <c r="E74" s="111">
        <f t="shared" si="18"/>
        <v>2193745.3195033977</v>
      </c>
      <c r="F74" s="111">
        <f t="shared" si="18"/>
        <v>2408945.5973060522</v>
      </c>
      <c r="G74" s="111">
        <f t="shared" si="18"/>
        <v>2645585.3824135708</v>
      </c>
      <c r="H74" s="111">
        <f t="shared" si="18"/>
        <v>2905830.5562092536</v>
      </c>
      <c r="I74" s="111">
        <f t="shared" si="18"/>
        <v>3192068.4277649773</v>
      </c>
      <c r="J74" s="111">
        <f t="shared" si="18"/>
        <v>3506930.5988577357</v>
      </c>
      <c r="K74" s="111">
        <f t="shared" si="18"/>
        <v>3853318.2095548534</v>
      </c>
      <c r="L74" s="111">
        <f t="shared" si="18"/>
        <v>4234429.8138710996</v>
      </c>
      <c r="M74" s="111">
        <f t="shared" si="18"/>
        <v>4653792.1612898959</v>
      </c>
      <c r="N74" s="111">
        <f t="shared" si="18"/>
        <v>5115294.1890114676</v>
      </c>
      <c r="O74" s="111">
        <f t="shared" si="18"/>
        <v>5623224.5619380968</v>
      </c>
      <c r="P74" s="111">
        <f t="shared" si="18"/>
        <v>6182313.13295771</v>
      </c>
      <c r="Q74" s="111">
        <f t="shared" si="18"/>
        <v>6797776.735402937</v>
      </c>
      <c r="R74" s="111">
        <f t="shared" si="18"/>
        <v>7475369.7630437734</v>
      </c>
      <c r="S74" s="111">
        <f t="shared" si="18"/>
        <v>8221440.0410604859</v>
      </c>
      <c r="T74" s="111">
        <f t="shared" si="18"/>
        <v>9042990.5446290523</v>
      </c>
      <c r="U74" s="111">
        <f t="shared" si="18"/>
        <v>9947747.5805762839</v>
      </c>
      <c r="V74" s="111">
        <f t="shared" si="18"/>
        <v>10944236.112625033</v>
      </c>
      <c r="W74" s="111">
        <f t="shared" si="18"/>
        <v>12041862.982715584</v>
      </c>
    </row>
    <row r="75" spans="1:23" ht="12" customHeight="1" x14ac:dyDescent="0.25">
      <c r="A75" s="78" t="s">
        <v>236</v>
      </c>
      <c r="B75" s="107">
        <f t="shared" ref="B75:W75" si="19">B65</f>
        <v>0</v>
      </c>
      <c r="C75" s="107">
        <f t="shared" si="19"/>
        <v>0</v>
      </c>
      <c r="D75" s="107">
        <f t="shared" si="19"/>
        <v>11.239328571428572</v>
      </c>
      <c r="E75" s="107">
        <f t="shared" si="19"/>
        <v>11.239328571428572</v>
      </c>
      <c r="F75" s="107">
        <f t="shared" si="19"/>
        <v>11.239328571428572</v>
      </c>
      <c r="G75" s="107">
        <f t="shared" si="19"/>
        <v>11.239328571428572</v>
      </c>
      <c r="H75" s="107">
        <f t="shared" si="19"/>
        <v>11.239328571428572</v>
      </c>
      <c r="I75" s="107">
        <f t="shared" si="19"/>
        <v>11.239328571428572</v>
      </c>
      <c r="J75" s="107">
        <f t="shared" si="19"/>
        <v>11.239328571428572</v>
      </c>
      <c r="K75" s="107">
        <f t="shared" si="19"/>
        <v>11.239328571428572</v>
      </c>
      <c r="L75" s="107">
        <f t="shared" si="19"/>
        <v>11.239328571428572</v>
      </c>
      <c r="M75" s="107">
        <f t="shared" si="19"/>
        <v>11.239328571428572</v>
      </c>
      <c r="N75" s="107">
        <f t="shared" si="19"/>
        <v>11.239328571428572</v>
      </c>
      <c r="O75" s="107">
        <f t="shared" si="19"/>
        <v>11.239328571428572</v>
      </c>
      <c r="P75" s="107">
        <f t="shared" si="19"/>
        <v>11.239328571428572</v>
      </c>
      <c r="Q75" s="107">
        <f t="shared" si="19"/>
        <v>11.239328571428572</v>
      </c>
      <c r="R75" s="107">
        <f t="shared" si="19"/>
        <v>11.239328571428572</v>
      </c>
      <c r="S75" s="107">
        <f t="shared" si="19"/>
        <v>11.239328571428572</v>
      </c>
      <c r="T75" s="107">
        <f t="shared" si="19"/>
        <v>11.239328571428572</v>
      </c>
      <c r="U75" s="107">
        <f t="shared" si="19"/>
        <v>11.239328571428572</v>
      </c>
      <c r="V75" s="107">
        <f t="shared" si="19"/>
        <v>11.239328571428572</v>
      </c>
      <c r="W75" s="107">
        <f t="shared" si="19"/>
        <v>11.239328571428572</v>
      </c>
    </row>
    <row r="76" spans="1:23" ht="12" customHeight="1" x14ac:dyDescent="0.25">
      <c r="A76" s="78" t="s">
        <v>239</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208</v>
      </c>
      <c r="B77" s="113">
        <f>IF(SUM($B$70:B70),0,SUM($B$70:B70))</f>
        <v>0</v>
      </c>
      <c r="C77" s="113">
        <f>IF(SUM($B$70:C70)+SUM($B$77:B77)&gt;0,0,SUM($B$70:C70)-SUM($B$77:B77))</f>
        <v>-373434.88424991659</v>
      </c>
      <c r="D77" s="113">
        <f>IF(SUM($B$70:D70)+SUM($B$77:C77)&gt;0,0,SUM($B$70:D70)-SUM($B$77:C77))</f>
        <v>-399603.87702682376</v>
      </c>
      <c r="E77" s="113">
        <f>IF(SUM($B$70:E70)+SUM($B$77:D77)&gt;0,0,SUM($B$70:E70)-SUM($B$77:D77))</f>
        <v>-438749.06390067958</v>
      </c>
      <c r="F77" s="113">
        <f>IF(SUM($B$70:F70)+SUM($B$77:E77)&gt;0,0,SUM($B$70:F70)-SUM($B$77:E77))</f>
        <v>-481789.11946121044</v>
      </c>
      <c r="G77" s="113">
        <f>IF(SUM($B$70:G70)+SUM($B$77:F77)&gt;0,0,SUM($B$70:G70)-SUM($B$77:F77))</f>
        <v>-529117.07648271415</v>
      </c>
      <c r="H77" s="113">
        <f>IF(SUM($B$70:H70)+SUM($B$77:G77)&gt;0,0,SUM($B$70:H70)-SUM($B$77:G77))</f>
        <v>-581166.111241851</v>
      </c>
      <c r="I77" s="113">
        <f>IF(SUM($B$70:I70)+SUM($B$77:H77)&gt;0,0,SUM($B$70:I70)-SUM($B$77:H77))</f>
        <v>-638413.68555299565</v>
      </c>
      <c r="J77" s="113">
        <f>IF(SUM($B$70:J70)+SUM($B$77:I77)&gt;0,0,SUM($B$70:J70)-SUM($B$77:I77))</f>
        <v>-701386.11977154715</v>
      </c>
      <c r="K77" s="113">
        <f>IF(SUM($B$70:K70)+SUM($B$77:J77)&gt;0,0,SUM($B$70:K70)-SUM($B$77:J77))</f>
        <v>-770663.64191097068</v>
      </c>
      <c r="L77" s="113">
        <f>IF(SUM($B$70:L70)+SUM($B$77:K77)&gt;0,0,SUM($B$70:L70)-SUM($B$77:K77))</f>
        <v>-846885.96277421992</v>
      </c>
      <c r="M77" s="113">
        <f>IF(SUM($B$70:M70)+SUM($B$77:L77)&gt;0,0,SUM($B$70:M70)-SUM($B$77:L77))</f>
        <v>-930758.43225797918</v>
      </c>
      <c r="N77" s="113">
        <f>IF(SUM($B$70:N70)+SUM($B$77:M77)&gt;0,0,SUM($B$70:N70)-SUM($B$77:M77))</f>
        <v>-1023058.8378022937</v>
      </c>
      <c r="O77" s="113">
        <f>IF(SUM($B$70:O70)+SUM($B$77:N77)&gt;0,0,SUM($B$70:O70)-SUM($B$77:N77))</f>
        <v>-1124644.9123876188</v>
      </c>
      <c r="P77" s="113">
        <f>IF(SUM($B$70:P70)+SUM($B$77:O77)&gt;0,0,SUM($B$70:P70)-SUM($B$77:O77))</f>
        <v>-1236462.6265915427</v>
      </c>
      <c r="Q77" s="113">
        <f>IF(SUM($B$70:Q70)+SUM($B$77:P77)&gt;0,0,SUM($B$70:Q70)-SUM($B$77:P77))</f>
        <v>-1359555.3470805883</v>
      </c>
      <c r="R77" s="113">
        <f>IF(SUM($B$70:R70)+SUM($B$77:Q77)&gt;0,0,SUM($B$70:R70)-SUM($B$77:Q77))</f>
        <v>-1495073.9526087549</v>
      </c>
      <c r="S77" s="113">
        <f>IF(SUM($B$70:S70)+SUM($B$77:R77)&gt;0,0,SUM($B$70:S70)-SUM($B$77:R77))</f>
        <v>-1644288.008212097</v>
      </c>
      <c r="T77" s="113">
        <f>IF(SUM($B$70:T70)+SUM($B$77:S77)&gt;0,0,SUM($B$70:T70)-SUM($B$77:S77))</f>
        <v>-1808598.1089258101</v>
      </c>
      <c r="U77" s="113">
        <f>IF(SUM($B$70:U70)+SUM($B$77:T77)&gt;0,0,SUM($B$70:U70)-SUM($B$77:T77))</f>
        <v>-1989549.5161152557</v>
      </c>
      <c r="V77" s="113">
        <f>IF(SUM($B$70:V70)+SUM($B$77:U77)&gt;0,0,SUM($B$70:V70)-SUM($B$77:U77))</f>
        <v>-2188847.222525008</v>
      </c>
      <c r="W77" s="113">
        <f>IF(SUM($B$70:W70)+SUM($B$77:V77)&gt;0,0,SUM($B$70:W70)-SUM($B$77:V77))</f>
        <v>-2408372.5965431184</v>
      </c>
    </row>
    <row r="78" spans="1:23" ht="12" customHeight="1" x14ac:dyDescent="0.25">
      <c r="A78" s="78" t="s">
        <v>243</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244</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245</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246</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247</v>
      </c>
      <c r="B82" s="111">
        <f t="shared" ref="B82:W82" si="24">SUM(B74:B77,B79:B81)</f>
        <v>0</v>
      </c>
      <c r="C82" s="111">
        <f>SUM(C74:C77,C79:C81)</f>
        <v>977375.2548747079</v>
      </c>
      <c r="D82" s="111">
        <f t="shared" si="24"/>
        <v>1585306.2357600795</v>
      </c>
      <c r="E82" s="111">
        <f t="shared" si="24"/>
        <v>1735435.9128379698</v>
      </c>
      <c r="F82" s="111">
        <f t="shared" si="24"/>
        <v>1905648.700736756</v>
      </c>
      <c r="G82" s="111">
        <f t="shared" si="24"/>
        <v>2092816.5780922843</v>
      </c>
      <c r="H82" s="111">
        <f t="shared" si="24"/>
        <v>2298652.1782600139</v>
      </c>
      <c r="I82" s="111">
        <f t="shared" si="24"/>
        <v>2525043.2057285891</v>
      </c>
      <c r="J82" s="111">
        <f t="shared" si="24"/>
        <v>2774070.5126490924</v>
      </c>
      <c r="K82" s="111">
        <f t="shared" si="24"/>
        <v>3048028.0572463507</v>
      </c>
      <c r="L82" s="111">
        <f t="shared" si="24"/>
        <v>3349444.9413374346</v>
      </c>
      <c r="M82" s="111">
        <f t="shared" si="24"/>
        <v>3681109.7449622168</v>
      </c>
      <c r="N82" s="111">
        <f t="shared" si="24"/>
        <v>4046097.3991091964</v>
      </c>
      <c r="O82" s="111">
        <f t="shared" si="24"/>
        <v>4447798.8629299942</v>
      </c>
      <c r="P82" s="111">
        <f t="shared" si="24"/>
        <v>4889953.8999363855</v>
      </c>
      <c r="Q82" s="111">
        <f t="shared" si="24"/>
        <v>5376687.2787500061</v>
      </c>
      <c r="R82" s="111">
        <f t="shared" si="24"/>
        <v>5912548.7583431145</v>
      </c>
      <c r="S82" s="111">
        <f t="shared" si="24"/>
        <v>6502557.2557188971</v>
      </c>
      <c r="T82" s="111">
        <f t="shared" si="24"/>
        <v>7152249.636018564</v>
      </c>
      <c r="U82" s="111">
        <f t="shared" si="24"/>
        <v>7867734.6115384838</v>
      </c>
      <c r="V82" s="111">
        <f t="shared" si="24"/>
        <v>8655752.2875673287</v>
      </c>
      <c r="W82" s="111">
        <f t="shared" si="24"/>
        <v>9523739.9498355892</v>
      </c>
    </row>
    <row r="83" spans="1:23" ht="12" customHeight="1" x14ac:dyDescent="0.25">
      <c r="A83" s="99" t="s">
        <v>248</v>
      </c>
      <c r="B83" s="111">
        <f>SUM($B$82:B82)</f>
        <v>0</v>
      </c>
      <c r="C83" s="111">
        <f>SUM(B82:C82)</f>
        <v>977375.2548747079</v>
      </c>
      <c r="D83" s="111">
        <f>SUM(B82:D82)</f>
        <v>2562681.4906347874</v>
      </c>
      <c r="E83" s="111">
        <f>SUM($B$82:E82)</f>
        <v>4298117.403472757</v>
      </c>
      <c r="F83" s="111">
        <f>SUM($B$82:F82)</f>
        <v>6203766.1042095125</v>
      </c>
      <c r="G83" s="111">
        <f>SUM($B$82:G82)</f>
        <v>8296582.682301797</v>
      </c>
      <c r="H83" s="111">
        <f>SUM($B$82:H82)</f>
        <v>10595234.86056181</v>
      </c>
      <c r="I83" s="111">
        <f>SUM($B$82:I82)</f>
        <v>13120278.066290399</v>
      </c>
      <c r="J83" s="111">
        <f>SUM($B$82:J82)</f>
        <v>15894348.578939492</v>
      </c>
      <c r="K83" s="111">
        <f>SUM($B$82:K82)</f>
        <v>18942376.636185843</v>
      </c>
      <c r="L83" s="111">
        <f>SUM($B$82:L82)</f>
        <v>22291821.577523276</v>
      </c>
      <c r="M83" s="111">
        <f>SUM($B$82:M82)</f>
        <v>25972931.322485492</v>
      </c>
      <c r="N83" s="111">
        <f>SUM($B$82:N82)</f>
        <v>30019028.721594688</v>
      </c>
      <c r="O83" s="111">
        <f>SUM($B$82:O82)</f>
        <v>34466827.584524684</v>
      </c>
      <c r="P83" s="111">
        <f>SUM($B$82:P82)</f>
        <v>39356781.484461069</v>
      </c>
      <c r="Q83" s="111">
        <f>SUM($B$82:Q82)</f>
        <v>44733468.763211071</v>
      </c>
      <c r="R83" s="111">
        <f>SUM($B$82:R82)</f>
        <v>50646017.521554187</v>
      </c>
      <c r="S83" s="111">
        <f>SUM($B$82:S82)</f>
        <v>57148574.777273081</v>
      </c>
      <c r="T83" s="111">
        <f>SUM($B$82:T82)</f>
        <v>64300824.413291648</v>
      </c>
      <c r="U83" s="111">
        <f>SUM($B$82:U82)</f>
        <v>72168559.024830133</v>
      </c>
      <c r="V83" s="111">
        <f>SUM($B$82:V82)</f>
        <v>80824311.312397465</v>
      </c>
      <c r="W83" s="111">
        <f>SUM($B$82:W82)</f>
        <v>90348051.262233049</v>
      </c>
    </row>
    <row r="84" spans="1:23" ht="12" customHeight="1" x14ac:dyDescent="0.25">
      <c r="A84" s="78" t="s">
        <v>249</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250</v>
      </c>
      <c r="B85" s="111">
        <f>B83*B84</f>
        <v>0</v>
      </c>
      <c r="C85" s="111">
        <f t="shared" ref="C85:W85" si="26">C82*C84</f>
        <v>977375.2548747079</v>
      </c>
      <c r="D85" s="111">
        <f t="shared" si="26"/>
        <v>1402925.8723540527</v>
      </c>
      <c r="E85" s="111">
        <f t="shared" si="26"/>
        <v>1359100.8793468324</v>
      </c>
      <c r="F85" s="111">
        <f t="shared" si="26"/>
        <v>1320710.1412898889</v>
      </c>
      <c r="G85" s="111">
        <f t="shared" si="26"/>
        <v>1283563.6009418669</v>
      </c>
      <c r="H85" s="111">
        <f t="shared" si="26"/>
        <v>1247616.3091573983</v>
      </c>
      <c r="I85" s="111">
        <f t="shared" si="26"/>
        <v>1212825.0342806124</v>
      </c>
      <c r="J85" s="111">
        <f t="shared" si="26"/>
        <v>1179148.1979038133</v>
      </c>
      <c r="K85" s="111">
        <f t="shared" si="26"/>
        <v>1146545.8125393244</v>
      </c>
      <c r="L85" s="111">
        <f t="shared" si="26"/>
        <v>1114979.4212210423</v>
      </c>
      <c r="M85" s="111">
        <f t="shared" si="26"/>
        <v>1084412.0390394025</v>
      </c>
      <c r="N85" s="111">
        <f t="shared" si="26"/>
        <v>1054808.0966026469</v>
      </c>
      <c r="O85" s="111">
        <f t="shared" si="26"/>
        <v>1026133.3854082596</v>
      </c>
      <c r="P85" s="111">
        <f t="shared" si="26"/>
        <v>998355.00510096375</v>
      </c>
      <c r="Q85" s="111">
        <f t="shared" si="26"/>
        <v>971441.31258752372</v>
      </c>
      <c r="R85" s="111">
        <f t="shared" si="26"/>
        <v>945361.87297358655</v>
      </c>
      <c r="S85" s="111">
        <f t="shared" si="26"/>
        <v>920087.4122838222</v>
      </c>
      <c r="T85" s="111">
        <f t="shared" si="26"/>
        <v>895589.77192343201</v>
      </c>
      <c r="U85" s="111">
        <f t="shared" si="26"/>
        <v>871841.86483671062</v>
      </c>
      <c r="V85" s="111">
        <f t="shared" si="26"/>
        <v>848817.63331652514</v>
      </c>
      <c r="W85" s="111">
        <f t="shared" si="26"/>
        <v>826492.00841734977</v>
      </c>
    </row>
    <row r="86" spans="1:23" ht="21.75" customHeight="1" x14ac:dyDescent="0.25">
      <c r="A86" s="114" t="s">
        <v>251</v>
      </c>
      <c r="B86" s="111">
        <f>SUM(B85)</f>
        <v>0</v>
      </c>
      <c r="C86" s="111">
        <f t="shared" ref="C86:W86" si="27">C85+B86</f>
        <v>977375.2548747079</v>
      </c>
      <c r="D86" s="111">
        <f t="shared" si="27"/>
        <v>2380301.1272287606</v>
      </c>
      <c r="E86" s="111">
        <f t="shared" si="27"/>
        <v>3739402.0065755928</v>
      </c>
      <c r="F86" s="111">
        <f t="shared" si="27"/>
        <v>5060112.1478654817</v>
      </c>
      <c r="G86" s="111">
        <f t="shared" si="27"/>
        <v>6343675.7488073483</v>
      </c>
      <c r="H86" s="111">
        <f t="shared" si="27"/>
        <v>7591292.0579647468</v>
      </c>
      <c r="I86" s="111">
        <f t="shared" si="27"/>
        <v>8804117.092245359</v>
      </c>
      <c r="J86" s="111">
        <f t="shared" si="27"/>
        <v>9983265.2901491728</v>
      </c>
      <c r="K86" s="111">
        <f t="shared" si="27"/>
        <v>11129811.102688497</v>
      </c>
      <c r="L86" s="111">
        <f t="shared" si="27"/>
        <v>12244790.523909539</v>
      </c>
      <c r="M86" s="111">
        <f t="shared" si="27"/>
        <v>13329202.562948942</v>
      </c>
      <c r="N86" s="111">
        <f t="shared" si="27"/>
        <v>14384010.659551589</v>
      </c>
      <c r="O86" s="111">
        <f t="shared" si="27"/>
        <v>15410144.044959849</v>
      </c>
      <c r="P86" s="111">
        <f t="shared" si="27"/>
        <v>16408499.050060812</v>
      </c>
      <c r="Q86" s="111">
        <f t="shared" si="27"/>
        <v>17379940.362648334</v>
      </c>
      <c r="R86" s="111">
        <f t="shared" si="27"/>
        <v>18325302.235621922</v>
      </c>
      <c r="S86" s="111">
        <f t="shared" si="27"/>
        <v>19245389.647905745</v>
      </c>
      <c r="T86" s="111">
        <f t="shared" si="27"/>
        <v>20140979.419829175</v>
      </c>
      <c r="U86" s="111">
        <f t="shared" si="27"/>
        <v>21012821.284665886</v>
      </c>
      <c r="V86" s="111">
        <f t="shared" si="27"/>
        <v>21861638.917982411</v>
      </c>
      <c r="W86" s="111">
        <f t="shared" si="27"/>
        <v>22688130.92639976</v>
      </c>
    </row>
    <row r="87" spans="1:23" ht="14.25" customHeight="1" x14ac:dyDescent="0.25">
      <c r="A87" s="120" t="s">
        <v>252</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253</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254</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255</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256</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257</v>
      </c>
      <c r="B93" s="129" t="s">
        <v>258</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259</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230</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231</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232</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233</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260</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261</v>
      </c>
      <c r="B101" s="39" t="s">
        <v>262</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53" activePane="bottomRight" state="frozen"/>
      <selection activeCell="A9" sqref="A9:O9"/>
      <selection pane="topRight" activeCell="A9" sqref="A9:O9"/>
      <selection pane="bottomLeft" activeCell="A9" sqref="A9:O9"/>
      <selection pane="bottomRight" activeCell="E54" sqref="E54"/>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2024 год</v>
      </c>
      <c r="B5" s="212"/>
      <c r="C5" s="212"/>
      <c r="D5" s="212"/>
      <c r="E5" s="212"/>
      <c r="F5" s="212"/>
      <c r="G5" s="212"/>
      <c r="H5" s="212"/>
      <c r="I5" s="212"/>
      <c r="J5" s="212"/>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3" t="s">
        <v>4</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O_СГЭС_16</v>
      </c>
      <c r="B12" s="214"/>
      <c r="C12" s="214"/>
      <c r="D12" s="214"/>
      <c r="E12" s="214"/>
      <c r="F12" s="214"/>
      <c r="G12" s="214"/>
      <c r="H12" s="214"/>
      <c r="I12" s="214"/>
      <c r="J12" s="214"/>
    </row>
    <row r="13" spans="1:40" x14ac:dyDescent="0.25">
      <c r="A13" s="209" t="s">
        <v>7</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08"/>
      <c r="C15" s="208"/>
      <c r="D15" s="208"/>
      <c r="E15" s="208"/>
      <c r="F15" s="208"/>
      <c r="G15" s="208"/>
      <c r="H15" s="208"/>
      <c r="I15" s="208"/>
      <c r="J15" s="208"/>
    </row>
    <row r="16" spans="1:40" x14ac:dyDescent="0.25">
      <c r="A16" s="209" t="s">
        <v>8</v>
      </c>
      <c r="B16" s="209"/>
      <c r="C16" s="209"/>
      <c r="D16" s="209"/>
      <c r="E16" s="209"/>
      <c r="F16" s="209"/>
      <c r="G16" s="209"/>
      <c r="H16" s="209"/>
      <c r="I16" s="209"/>
      <c r="J16" s="209"/>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58" t="s">
        <v>263</v>
      </c>
      <c r="B19" s="258"/>
      <c r="C19" s="258"/>
      <c r="D19" s="258"/>
      <c r="E19" s="258"/>
      <c r="F19" s="258"/>
      <c r="G19" s="258"/>
      <c r="H19" s="258"/>
      <c r="I19" s="258"/>
      <c r="J19" s="258"/>
    </row>
    <row r="20" spans="1:10" customFormat="1" x14ac:dyDescent="0.25">
      <c r="A20" s="141"/>
      <c r="B20" s="141"/>
      <c r="C20" s="138"/>
      <c r="D20" s="138"/>
      <c r="E20" s="138"/>
      <c r="F20" s="138"/>
      <c r="G20" s="138"/>
      <c r="H20" s="138"/>
      <c r="I20" s="138"/>
      <c r="J20" s="138"/>
    </row>
    <row r="21" spans="1:10" customFormat="1" x14ac:dyDescent="0.25">
      <c r="A21" s="224" t="s">
        <v>264</v>
      </c>
      <c r="B21" s="224" t="s">
        <v>265</v>
      </c>
      <c r="C21" s="223" t="s">
        <v>266</v>
      </c>
      <c r="D21" s="223"/>
      <c r="E21" s="223"/>
      <c r="F21" s="223"/>
      <c r="G21" s="224" t="s">
        <v>267</v>
      </c>
      <c r="H21" s="225" t="s">
        <v>268</v>
      </c>
      <c r="I21" s="224" t="s">
        <v>269</v>
      </c>
      <c r="J21" s="224" t="s">
        <v>270</v>
      </c>
    </row>
    <row r="22" spans="1:10" customFormat="1" ht="46.5" customHeight="1" x14ac:dyDescent="0.25">
      <c r="A22" s="224"/>
      <c r="B22" s="224"/>
      <c r="C22" s="227" t="s">
        <v>271</v>
      </c>
      <c r="D22" s="227"/>
      <c r="E22" s="230" t="s">
        <v>272</v>
      </c>
      <c r="F22" s="231"/>
      <c r="G22" s="224"/>
      <c r="H22" s="226"/>
      <c r="I22" s="224"/>
      <c r="J22" s="224"/>
    </row>
    <row r="23" spans="1:10" customFormat="1" ht="31.5" x14ac:dyDescent="0.25">
      <c r="A23" s="224"/>
      <c r="B23" s="224"/>
      <c r="C23" s="142" t="s">
        <v>273</v>
      </c>
      <c r="D23" s="142" t="s">
        <v>274</v>
      </c>
      <c r="E23" s="142" t="s">
        <v>273</v>
      </c>
      <c r="F23" s="142" t="s">
        <v>274</v>
      </c>
      <c r="G23" s="224"/>
      <c r="H23" s="227"/>
      <c r="I23" s="224"/>
      <c r="J23" s="224"/>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13</v>
      </c>
      <c r="B25" s="144" t="s">
        <v>275</v>
      </c>
      <c r="C25" s="145" t="s">
        <v>258</v>
      </c>
      <c r="D25" s="145" t="s">
        <v>258</v>
      </c>
      <c r="E25" s="145" t="s">
        <v>258</v>
      </c>
      <c r="F25" s="145" t="s">
        <v>258</v>
      </c>
      <c r="G25" s="145" t="s">
        <v>258</v>
      </c>
      <c r="H25" s="145" t="s">
        <v>258</v>
      </c>
      <c r="I25" s="146" t="s">
        <v>258</v>
      </c>
      <c r="J25" s="147" t="s">
        <v>258</v>
      </c>
    </row>
    <row r="26" spans="1:10" customFormat="1" x14ac:dyDescent="0.25">
      <c r="A26" s="143" t="s">
        <v>276</v>
      </c>
      <c r="B26" s="148" t="s">
        <v>277</v>
      </c>
      <c r="C26" s="149" t="s">
        <v>83</v>
      </c>
      <c r="D26" s="149" t="s">
        <v>83</v>
      </c>
      <c r="E26" s="149" t="s">
        <v>104</v>
      </c>
      <c r="F26" s="149" t="s">
        <v>104</v>
      </c>
      <c r="G26" s="150"/>
      <c r="H26" s="150"/>
      <c r="I26" s="151" t="s">
        <v>258</v>
      </c>
      <c r="J26" s="151" t="s">
        <v>258</v>
      </c>
    </row>
    <row r="27" spans="1:10" customFormat="1" ht="31.5" x14ac:dyDescent="0.25">
      <c r="A27" s="143" t="s">
        <v>278</v>
      </c>
      <c r="B27" s="148" t="s">
        <v>279</v>
      </c>
      <c r="C27" s="149" t="s">
        <v>83</v>
      </c>
      <c r="D27" s="149" t="s">
        <v>83</v>
      </c>
      <c r="E27" s="149" t="s">
        <v>104</v>
      </c>
      <c r="F27" s="149" t="s">
        <v>104</v>
      </c>
      <c r="G27" s="150"/>
      <c r="H27" s="150"/>
      <c r="I27" s="151" t="s">
        <v>258</v>
      </c>
      <c r="J27" s="151" t="s">
        <v>258</v>
      </c>
    </row>
    <row r="28" spans="1:10" customFormat="1" ht="63" x14ac:dyDescent="0.25">
      <c r="A28" s="143" t="s">
        <v>280</v>
      </c>
      <c r="B28" s="148" t="s">
        <v>281</v>
      </c>
      <c r="C28" s="149" t="s">
        <v>83</v>
      </c>
      <c r="D28" s="149" t="s">
        <v>83</v>
      </c>
      <c r="E28" s="149" t="s">
        <v>104</v>
      </c>
      <c r="F28" s="149" t="s">
        <v>104</v>
      </c>
      <c r="G28" s="150"/>
      <c r="H28" s="150"/>
      <c r="I28" s="150" t="s">
        <v>258</v>
      </c>
      <c r="J28" s="150" t="s">
        <v>258</v>
      </c>
    </row>
    <row r="29" spans="1:10" customFormat="1" ht="31.5" x14ac:dyDescent="0.25">
      <c r="A29" s="143" t="s">
        <v>282</v>
      </c>
      <c r="B29" s="148" t="s">
        <v>283</v>
      </c>
      <c r="C29" s="149" t="s">
        <v>83</v>
      </c>
      <c r="D29" s="149" t="s">
        <v>83</v>
      </c>
      <c r="E29" s="149" t="s">
        <v>104</v>
      </c>
      <c r="F29" s="149" t="s">
        <v>104</v>
      </c>
      <c r="G29" s="150"/>
      <c r="H29" s="150"/>
      <c r="I29" s="151" t="s">
        <v>258</v>
      </c>
      <c r="J29" s="151" t="s">
        <v>258</v>
      </c>
    </row>
    <row r="30" spans="1:10" customFormat="1" ht="31.5" x14ac:dyDescent="0.25">
      <c r="A30" s="143" t="s">
        <v>284</v>
      </c>
      <c r="B30" s="148" t="s">
        <v>285</v>
      </c>
      <c r="C30" s="149" t="s">
        <v>83</v>
      </c>
      <c r="D30" s="149" t="s">
        <v>83</v>
      </c>
      <c r="E30" s="149" t="s">
        <v>104</v>
      </c>
      <c r="F30" s="149" t="s">
        <v>104</v>
      </c>
      <c r="G30" s="150"/>
      <c r="H30" s="150"/>
      <c r="I30" s="150" t="s">
        <v>258</v>
      </c>
      <c r="J30" s="150" t="s">
        <v>258</v>
      </c>
    </row>
    <row r="31" spans="1:10" customFormat="1" ht="31.5" x14ac:dyDescent="0.25">
      <c r="A31" s="143" t="s">
        <v>286</v>
      </c>
      <c r="B31" s="152" t="s">
        <v>287</v>
      </c>
      <c r="C31" s="149" t="s">
        <v>83</v>
      </c>
      <c r="D31" s="149" t="s">
        <v>83</v>
      </c>
      <c r="E31" s="149" t="s">
        <v>104</v>
      </c>
      <c r="F31" s="149" t="s">
        <v>104</v>
      </c>
      <c r="G31" s="150"/>
      <c r="H31" s="150"/>
      <c r="I31" s="150" t="s">
        <v>258</v>
      </c>
      <c r="J31" s="150" t="s">
        <v>258</v>
      </c>
    </row>
    <row r="32" spans="1:10" customFormat="1" ht="31.5" x14ac:dyDescent="0.25">
      <c r="A32" s="143" t="s">
        <v>288</v>
      </c>
      <c r="B32" s="152" t="s">
        <v>289</v>
      </c>
      <c r="C32" s="149" t="s">
        <v>83</v>
      </c>
      <c r="D32" s="149" t="s">
        <v>83</v>
      </c>
      <c r="E32" s="149">
        <v>45533</v>
      </c>
      <c r="F32" s="149">
        <v>45533</v>
      </c>
      <c r="G32" s="150"/>
      <c r="H32" s="150"/>
      <c r="I32" s="150" t="s">
        <v>258</v>
      </c>
      <c r="J32" s="150" t="s">
        <v>258</v>
      </c>
    </row>
    <row r="33" spans="1:10" customFormat="1" ht="47.25" x14ac:dyDescent="0.25">
      <c r="A33" s="143" t="s">
        <v>290</v>
      </c>
      <c r="B33" s="152" t="s">
        <v>291</v>
      </c>
      <c r="C33" s="149" t="s">
        <v>83</v>
      </c>
      <c r="D33" s="149" t="s">
        <v>83</v>
      </c>
      <c r="E33" s="149" t="s">
        <v>104</v>
      </c>
      <c r="F33" s="149" t="s">
        <v>104</v>
      </c>
      <c r="G33" s="150"/>
      <c r="H33" s="150"/>
      <c r="I33" s="150" t="s">
        <v>258</v>
      </c>
      <c r="J33" s="150" t="s">
        <v>258</v>
      </c>
    </row>
    <row r="34" spans="1:10" customFormat="1" ht="63" x14ac:dyDescent="0.25">
      <c r="A34" s="143" t="s">
        <v>292</v>
      </c>
      <c r="B34" s="152" t="s">
        <v>293</v>
      </c>
      <c r="C34" s="149" t="s">
        <v>83</v>
      </c>
      <c r="D34" s="149" t="s">
        <v>83</v>
      </c>
      <c r="E34" s="149" t="s">
        <v>104</v>
      </c>
      <c r="F34" s="149" t="s">
        <v>104</v>
      </c>
      <c r="G34" s="150"/>
      <c r="H34" s="150"/>
      <c r="I34" s="150" t="s">
        <v>258</v>
      </c>
      <c r="J34" s="150" t="s">
        <v>258</v>
      </c>
    </row>
    <row r="35" spans="1:10" customFormat="1" ht="31.5" x14ac:dyDescent="0.25">
      <c r="A35" s="143" t="s">
        <v>294</v>
      </c>
      <c r="B35" s="152" t="s">
        <v>295</v>
      </c>
      <c r="C35" s="149" t="s">
        <v>83</v>
      </c>
      <c r="D35" s="149" t="s">
        <v>83</v>
      </c>
      <c r="E35" s="149">
        <v>45534</v>
      </c>
      <c r="F35" s="149">
        <v>45534</v>
      </c>
      <c r="G35" s="150"/>
      <c r="H35" s="150"/>
      <c r="I35" s="150" t="s">
        <v>258</v>
      </c>
      <c r="J35" s="150" t="s">
        <v>258</v>
      </c>
    </row>
    <row r="36" spans="1:10" customFormat="1" ht="31.5" x14ac:dyDescent="0.25">
      <c r="A36" s="143" t="s">
        <v>296</v>
      </c>
      <c r="B36" s="152" t="s">
        <v>297</v>
      </c>
      <c r="C36" s="149" t="s">
        <v>83</v>
      </c>
      <c r="D36" s="149" t="s">
        <v>83</v>
      </c>
      <c r="E36" s="149" t="s">
        <v>104</v>
      </c>
      <c r="F36" s="149" t="s">
        <v>104</v>
      </c>
      <c r="G36" s="150"/>
      <c r="H36" s="150"/>
      <c r="I36" s="150" t="s">
        <v>258</v>
      </c>
      <c r="J36" s="150" t="s">
        <v>258</v>
      </c>
    </row>
    <row r="37" spans="1:10" customFormat="1" x14ac:dyDescent="0.25">
      <c r="A37" s="143" t="s">
        <v>298</v>
      </c>
      <c r="B37" s="152" t="s">
        <v>299</v>
      </c>
      <c r="C37" s="149" t="s">
        <v>83</v>
      </c>
      <c r="D37" s="149" t="s">
        <v>83</v>
      </c>
      <c r="E37" s="149">
        <v>45519</v>
      </c>
      <c r="F37" s="149">
        <v>45519</v>
      </c>
      <c r="G37" s="150"/>
      <c r="H37" s="150"/>
      <c r="I37" s="150" t="s">
        <v>258</v>
      </c>
      <c r="J37" s="150" t="s">
        <v>258</v>
      </c>
    </row>
    <row r="38" spans="1:10" customFormat="1" x14ac:dyDescent="0.25">
      <c r="A38" s="143" t="s">
        <v>300</v>
      </c>
      <c r="B38" s="144" t="s">
        <v>301</v>
      </c>
      <c r="C38" s="150"/>
      <c r="D38" s="150"/>
      <c r="E38" s="150" t="s">
        <v>258</v>
      </c>
      <c r="F38" s="150" t="s">
        <v>258</v>
      </c>
      <c r="G38" s="150"/>
      <c r="H38" s="150"/>
      <c r="I38" s="146" t="s">
        <v>258</v>
      </c>
      <c r="J38" s="146" t="s">
        <v>258</v>
      </c>
    </row>
    <row r="39" spans="1:10" customFormat="1" ht="63" x14ac:dyDescent="0.25">
      <c r="A39" s="143" t="s">
        <v>15</v>
      </c>
      <c r="B39" s="152" t="s">
        <v>302</v>
      </c>
      <c r="C39" s="149" t="s">
        <v>83</v>
      </c>
      <c r="D39" s="149" t="s">
        <v>83</v>
      </c>
      <c r="E39" s="149">
        <v>45638</v>
      </c>
      <c r="F39" s="149">
        <v>45638</v>
      </c>
      <c r="G39" s="150"/>
      <c r="H39" s="150"/>
      <c r="I39" s="150" t="s">
        <v>258</v>
      </c>
      <c r="J39" s="150" t="s">
        <v>258</v>
      </c>
    </row>
    <row r="40" spans="1:10" customFormat="1" x14ac:dyDescent="0.25">
      <c r="A40" s="143" t="s">
        <v>303</v>
      </c>
      <c r="B40" s="152" t="s">
        <v>304</v>
      </c>
      <c r="C40" s="149" t="s">
        <v>83</v>
      </c>
      <c r="D40" s="149" t="s">
        <v>83</v>
      </c>
      <c r="E40" s="149">
        <v>45652</v>
      </c>
      <c r="F40" s="149">
        <v>45652</v>
      </c>
      <c r="G40" s="150"/>
      <c r="H40" s="150"/>
      <c r="I40" s="150" t="s">
        <v>258</v>
      </c>
      <c r="J40" s="150" t="s">
        <v>258</v>
      </c>
    </row>
    <row r="41" spans="1:10" customFormat="1" ht="47.25" x14ac:dyDescent="0.25">
      <c r="A41" s="143" t="s">
        <v>305</v>
      </c>
      <c r="B41" s="144" t="s">
        <v>306</v>
      </c>
      <c r="C41" s="150"/>
      <c r="D41" s="150"/>
      <c r="E41" s="150" t="s">
        <v>258</v>
      </c>
      <c r="F41" s="150" t="s">
        <v>258</v>
      </c>
      <c r="G41" s="150"/>
      <c r="H41" s="150"/>
      <c r="I41" s="146" t="s">
        <v>258</v>
      </c>
      <c r="J41" s="146" t="s">
        <v>258</v>
      </c>
    </row>
    <row r="42" spans="1:10" customFormat="1" ht="31.5" x14ac:dyDescent="0.25">
      <c r="A42" s="143" t="s">
        <v>17</v>
      </c>
      <c r="B42" s="152" t="s">
        <v>307</v>
      </c>
      <c r="C42" s="149" t="s">
        <v>83</v>
      </c>
      <c r="D42" s="149" t="s">
        <v>83</v>
      </c>
      <c r="E42" s="149">
        <v>45675</v>
      </c>
      <c r="F42" s="149">
        <v>45675</v>
      </c>
      <c r="G42" s="150"/>
      <c r="H42" s="150"/>
      <c r="I42" s="150" t="s">
        <v>258</v>
      </c>
      <c r="J42" s="150" t="s">
        <v>258</v>
      </c>
    </row>
    <row r="43" spans="1:10" customFormat="1" x14ac:dyDescent="0.25">
      <c r="A43" s="143" t="s">
        <v>308</v>
      </c>
      <c r="B43" s="152" t="s">
        <v>309</v>
      </c>
      <c r="C43" s="149" t="s">
        <v>83</v>
      </c>
      <c r="D43" s="149" t="s">
        <v>83</v>
      </c>
      <c r="E43" s="149">
        <v>45726</v>
      </c>
      <c r="F43" s="149">
        <v>45726</v>
      </c>
      <c r="G43" s="150"/>
      <c r="H43" s="150"/>
      <c r="I43" s="150" t="s">
        <v>258</v>
      </c>
      <c r="J43" s="150" t="s">
        <v>258</v>
      </c>
    </row>
    <row r="44" spans="1:10" customFormat="1" x14ac:dyDescent="0.25">
      <c r="A44" s="143" t="s">
        <v>310</v>
      </c>
      <c r="B44" s="152" t="s">
        <v>311</v>
      </c>
      <c r="C44" s="149" t="s">
        <v>83</v>
      </c>
      <c r="D44" s="149" t="s">
        <v>83</v>
      </c>
      <c r="E44" s="149">
        <v>45767</v>
      </c>
      <c r="F44" s="149">
        <v>45767</v>
      </c>
      <c r="G44" s="150"/>
      <c r="H44" s="150"/>
      <c r="I44" s="150" t="s">
        <v>258</v>
      </c>
      <c r="J44" s="150" t="s">
        <v>258</v>
      </c>
    </row>
    <row r="45" spans="1:10" customFormat="1" ht="78.75" x14ac:dyDescent="0.25">
      <c r="A45" s="143" t="s">
        <v>312</v>
      </c>
      <c r="B45" s="152" t="s">
        <v>313</v>
      </c>
      <c r="C45" s="149" t="s">
        <v>83</v>
      </c>
      <c r="D45" s="149" t="s">
        <v>83</v>
      </c>
      <c r="E45" s="149" t="s">
        <v>104</v>
      </c>
      <c r="F45" s="149" t="s">
        <v>104</v>
      </c>
      <c r="G45" s="150"/>
      <c r="H45" s="150"/>
      <c r="I45" s="150" t="s">
        <v>258</v>
      </c>
      <c r="J45" s="150" t="s">
        <v>258</v>
      </c>
    </row>
    <row r="46" spans="1:10" customFormat="1" ht="157.5" x14ac:dyDescent="0.25">
      <c r="A46" s="143" t="s">
        <v>314</v>
      </c>
      <c r="B46" s="152" t="s">
        <v>315</v>
      </c>
      <c r="C46" s="149" t="s">
        <v>83</v>
      </c>
      <c r="D46" s="149" t="s">
        <v>83</v>
      </c>
      <c r="E46" s="149" t="s">
        <v>104</v>
      </c>
      <c r="F46" s="149" t="s">
        <v>104</v>
      </c>
      <c r="G46" s="150"/>
      <c r="H46" s="150"/>
      <c r="I46" s="150" t="s">
        <v>258</v>
      </c>
      <c r="J46" s="150" t="s">
        <v>258</v>
      </c>
    </row>
    <row r="47" spans="1:10" customFormat="1" x14ac:dyDescent="0.25">
      <c r="A47" s="143" t="s">
        <v>316</v>
      </c>
      <c r="B47" s="152" t="s">
        <v>317</v>
      </c>
      <c r="C47" s="149" t="s">
        <v>83</v>
      </c>
      <c r="D47" s="149" t="s">
        <v>83</v>
      </c>
      <c r="E47" s="149">
        <v>45767</v>
      </c>
      <c r="F47" s="149">
        <v>45767</v>
      </c>
      <c r="G47" s="150"/>
      <c r="H47" s="150"/>
      <c r="I47" s="150" t="s">
        <v>258</v>
      </c>
      <c r="J47" s="150" t="s">
        <v>258</v>
      </c>
    </row>
    <row r="48" spans="1:10" customFormat="1" ht="31.5" x14ac:dyDescent="0.25">
      <c r="A48" s="143" t="s">
        <v>318</v>
      </c>
      <c r="B48" s="144" t="s">
        <v>319</v>
      </c>
      <c r="C48" s="150"/>
      <c r="D48" s="150"/>
      <c r="E48" s="150" t="s">
        <v>258</v>
      </c>
      <c r="F48" s="150" t="s">
        <v>258</v>
      </c>
      <c r="G48" s="150"/>
      <c r="H48" s="150"/>
      <c r="I48" s="146" t="s">
        <v>258</v>
      </c>
      <c r="J48" s="146" t="s">
        <v>258</v>
      </c>
    </row>
    <row r="49" spans="1:10" customFormat="1" ht="31.5" x14ac:dyDescent="0.25">
      <c r="A49" s="143" t="s">
        <v>19</v>
      </c>
      <c r="B49" s="152" t="s">
        <v>320</v>
      </c>
      <c r="C49" s="149" t="s">
        <v>83</v>
      </c>
      <c r="D49" s="149" t="s">
        <v>83</v>
      </c>
      <c r="E49" s="149">
        <v>45769</v>
      </c>
      <c r="F49" s="149">
        <v>45769</v>
      </c>
      <c r="G49" s="150"/>
      <c r="H49" s="150"/>
      <c r="I49" s="150" t="s">
        <v>258</v>
      </c>
      <c r="J49" s="150" t="s">
        <v>258</v>
      </c>
    </row>
    <row r="50" spans="1:10" customFormat="1" ht="78.75" x14ac:dyDescent="0.25">
      <c r="A50" s="143" t="s">
        <v>321</v>
      </c>
      <c r="B50" s="152" t="s">
        <v>322</v>
      </c>
      <c r="C50" s="149" t="s">
        <v>83</v>
      </c>
      <c r="D50" s="149" t="s">
        <v>83</v>
      </c>
      <c r="E50" s="149">
        <v>45534</v>
      </c>
      <c r="F50" s="149">
        <v>45534</v>
      </c>
      <c r="G50" s="150"/>
      <c r="H50" s="150"/>
      <c r="I50" s="150" t="s">
        <v>258</v>
      </c>
      <c r="J50" s="150" t="s">
        <v>258</v>
      </c>
    </row>
    <row r="51" spans="1:10" customFormat="1" ht="63" x14ac:dyDescent="0.25">
      <c r="A51" s="143" t="s">
        <v>323</v>
      </c>
      <c r="B51" s="152" t="s">
        <v>324</v>
      </c>
      <c r="C51" s="149" t="s">
        <v>83</v>
      </c>
      <c r="D51" s="149" t="s">
        <v>83</v>
      </c>
      <c r="E51" s="149" t="s">
        <v>104</v>
      </c>
      <c r="F51" s="149" t="s">
        <v>104</v>
      </c>
      <c r="G51" s="150"/>
      <c r="H51" s="150"/>
      <c r="I51" s="150" t="s">
        <v>258</v>
      </c>
      <c r="J51" s="150" t="s">
        <v>258</v>
      </c>
    </row>
    <row r="52" spans="1:10" customFormat="1" ht="63" x14ac:dyDescent="0.25">
      <c r="A52" s="143" t="s">
        <v>325</v>
      </c>
      <c r="B52" s="152" t="s">
        <v>326</v>
      </c>
      <c r="C52" s="149" t="s">
        <v>83</v>
      </c>
      <c r="D52" s="149" t="s">
        <v>83</v>
      </c>
      <c r="E52" s="149">
        <v>45777</v>
      </c>
      <c r="F52" s="149">
        <v>45777</v>
      </c>
      <c r="G52" s="150"/>
      <c r="H52" s="150"/>
      <c r="I52" s="150" t="s">
        <v>258</v>
      </c>
      <c r="J52" s="150" t="s">
        <v>258</v>
      </c>
    </row>
    <row r="53" spans="1:10" customFormat="1" ht="31.5" x14ac:dyDescent="0.25">
      <c r="A53" s="143" t="s">
        <v>327</v>
      </c>
      <c r="B53" s="153" t="s">
        <v>328</v>
      </c>
      <c r="C53" s="149" t="s">
        <v>83</v>
      </c>
      <c r="D53" s="149" t="s">
        <v>83</v>
      </c>
      <c r="E53" s="149">
        <v>45777</v>
      </c>
      <c r="F53" s="149">
        <v>45777</v>
      </c>
      <c r="G53" s="150"/>
      <c r="H53" s="150"/>
      <c r="I53" s="150" t="s">
        <v>258</v>
      </c>
      <c r="J53" s="150" t="s">
        <v>258</v>
      </c>
    </row>
    <row r="54" spans="1:10" customFormat="1" ht="31.5" x14ac:dyDescent="0.25">
      <c r="A54" s="143" t="s">
        <v>329</v>
      </c>
      <c r="B54" s="152" t="s">
        <v>330</v>
      </c>
      <c r="C54" s="149" t="s">
        <v>83</v>
      </c>
      <c r="D54" s="149" t="s">
        <v>83</v>
      </c>
      <c r="E54" s="149" t="s">
        <v>104</v>
      </c>
      <c r="F54" s="149" t="s">
        <v>104</v>
      </c>
      <c r="G54" s="150" t="s">
        <v>258</v>
      </c>
      <c r="H54" s="150" t="s">
        <v>258</v>
      </c>
      <c r="I54" s="150" t="s">
        <v>258</v>
      </c>
      <c r="J54" s="150" t="s">
        <v>258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2024-04-29T18:50:38Z</dcterms:created>
  <dcterms:modified xsi:type="dcterms:W3CDTF">2024-11-12T06:54:25Z</dcterms:modified>
</cp:coreProperties>
</file>