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D531B4E7-28F1-46E3-A5C6-BBEF80E8B6E4}" xr6:coauthVersionLast="45" xr6:coauthVersionMax="47" xr10:uidLastSave="{00000000-0000-0000-0000-000000000000}"/>
  <bookViews>
    <workbookView xWindow="-120" yWindow="-120" windowWidth="29040" windowHeight="15720" tabRatio="78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10">'7. Паспорт отчет о закупке'!$A$1:$AX$26</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0" i="10" l="1"/>
  <c r="B27" i="12"/>
  <c r="N55" i="10" l="1"/>
  <c r="N24" i="10"/>
  <c r="D24" i="10" s="1"/>
  <c r="P55" i="10"/>
  <c r="O55" i="10"/>
  <c r="AG24" i="10" l="1"/>
  <c r="D31" i="10"/>
  <c r="D25" i="10"/>
  <c r="D26" i="10"/>
  <c r="D27" i="10"/>
  <c r="D28" i="10"/>
  <c r="D29"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AG25" i="10" l="1"/>
  <c r="AG26" i="10"/>
  <c r="AG27" i="10"/>
  <c r="AG28" i="10"/>
  <c r="AG29"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30" i="10" l="1"/>
  <c r="D30" i="10"/>
  <c r="B41" i="12"/>
  <c r="B40" i="12"/>
  <c r="B46" i="12"/>
  <c r="B45" i="12"/>
  <c r="B30" i="12"/>
  <c r="AF25" i="10"/>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62" i="8"/>
  <c r="C48" i="8"/>
  <c r="C57" i="8" s="1"/>
  <c r="C59" i="8"/>
  <c r="B59" i="8"/>
  <c r="D47" i="8"/>
  <c r="D59" i="8" s="1"/>
  <c r="C61" i="8"/>
  <c r="B62" i="8"/>
  <c r="B61" i="8"/>
  <c r="C79" i="8" l="1"/>
  <c r="B58" i="8"/>
  <c r="C58" i="8"/>
  <c r="D60" i="8"/>
  <c r="D48" i="8"/>
  <c r="D57" i="8" s="1"/>
  <c r="D79" i="8" s="1"/>
  <c r="E47" i="8"/>
  <c r="D61" i="8"/>
  <c r="D62" i="8"/>
  <c r="B64" i="8" l="1"/>
  <c r="B67" i="8" s="1"/>
  <c r="B78" i="8"/>
  <c r="D58" i="8"/>
  <c r="D78" i="8" s="1"/>
  <c r="E61" i="8"/>
  <c r="E62" i="8"/>
  <c r="E48" i="8"/>
  <c r="E57" i="8" s="1"/>
  <c r="E60" i="8"/>
  <c r="F47" i="8"/>
  <c r="E59" i="8"/>
  <c r="C64" i="8"/>
  <c r="C67" i="8" s="1"/>
  <c r="C78" i="8"/>
  <c r="D64" i="8" l="1"/>
  <c r="D67" i="8" s="1"/>
  <c r="D69" i="8" s="1"/>
  <c r="D70" i="8" s="1"/>
  <c r="B74" i="8"/>
  <c r="B69" i="8"/>
  <c r="B70" i="8" s="1"/>
  <c r="B71" i="8" s="1"/>
  <c r="C74" i="8"/>
  <c r="C69" i="8"/>
  <c r="E79" i="8"/>
  <c r="E58" i="8"/>
  <c r="E78" i="8" s="1"/>
  <c r="F62" i="8"/>
  <c r="F61" i="8"/>
  <c r="F59" i="8"/>
  <c r="G47" i="8"/>
  <c r="F60" i="8"/>
  <c r="F48" i="8"/>
  <c r="F57" i="8" s="1"/>
  <c r="D74" i="8" l="1"/>
  <c r="B77" i="8"/>
  <c r="B82" i="8" s="1"/>
  <c r="B83" i="8" s="1"/>
  <c r="F58" i="8"/>
  <c r="F78" i="8" s="1"/>
  <c r="E64" i="8"/>
  <c r="E67" i="8" s="1"/>
  <c r="E69" i="8" s="1"/>
  <c r="F79" i="8"/>
  <c r="G60" i="8"/>
  <c r="G48" i="8"/>
  <c r="G57" i="8" s="1"/>
  <c r="G61" i="8"/>
  <c r="H47" i="8"/>
  <c r="G59" i="8"/>
  <c r="G62" i="8"/>
  <c r="C70" i="8"/>
  <c r="C77" i="8" s="1"/>
  <c r="C82" i="8" s="1"/>
  <c r="C85" i="8" s="1"/>
  <c r="D71" i="8"/>
  <c r="B87" i="8"/>
  <c r="E74" i="8" l="1"/>
  <c r="F64" i="8"/>
  <c r="F67" i="8" s="1"/>
  <c r="F69" i="8" s="1"/>
  <c r="C71" i="8"/>
  <c r="H48" i="8"/>
  <c r="H57" i="8" s="1"/>
  <c r="H79" i="8" s="1"/>
  <c r="H59" i="8"/>
  <c r="H61" i="8"/>
  <c r="I47" i="8"/>
  <c r="H60" i="8"/>
  <c r="H62" i="8"/>
  <c r="G79" i="8"/>
  <c r="E70" i="8"/>
  <c r="E71" i="8" s="1"/>
  <c r="G58" i="8"/>
  <c r="G78" i="8" s="1"/>
  <c r="C83" i="8"/>
  <c r="C88" i="8" s="1"/>
  <c r="C87" i="8"/>
  <c r="B85" i="8"/>
  <c r="B86" i="8" s="1"/>
  <c r="C86" i="8" s="1"/>
  <c r="C89" i="8" s="1"/>
  <c r="D77" i="8"/>
  <c r="D82" i="8" s="1"/>
  <c r="F74" i="8" l="1"/>
  <c r="B88" i="8"/>
  <c r="G64" i="8"/>
  <c r="G67" i="8" s="1"/>
  <c r="F70" i="8"/>
  <c r="F71" i="8" s="1"/>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K58" i="8"/>
  <c r="K78" i="8" s="1"/>
  <c r="L48" i="8"/>
  <c r="L57" i="8" s="1"/>
  <c r="L59" i="8"/>
  <c r="L61" i="8"/>
  <c r="M47" i="8"/>
  <c r="L60" i="8"/>
  <c r="L62" i="8"/>
  <c r="G88" i="8"/>
  <c r="H86" i="8" l="1"/>
  <c r="H89" i="8" s="1"/>
  <c r="H71" i="8"/>
  <c r="K64" i="8"/>
  <c r="K67" i="8" s="1"/>
  <c r="H83" i="8"/>
  <c r="H88" i="8" s="1"/>
  <c r="H87" i="8"/>
  <c r="I77" i="8"/>
  <c r="I82" i="8" s="1"/>
  <c r="I87" i="8" s="1"/>
  <c r="J74" i="8"/>
  <c r="J69" i="8"/>
  <c r="J70" i="8" s="1"/>
  <c r="J71" i="8" s="1"/>
  <c r="L58" i="8"/>
  <c r="L64" i="8" s="1"/>
  <c r="L67" i="8" s="1"/>
  <c r="L79" i="8"/>
  <c r="K74" i="8"/>
  <c r="K69" i="8"/>
  <c r="K70" i="8" s="1"/>
  <c r="K71" i="8" s="1"/>
  <c r="M61" i="8"/>
  <c r="M59" i="8"/>
  <c r="N47" i="8"/>
  <c r="M60" i="8"/>
  <c r="M62" i="8"/>
  <c r="M48" i="8"/>
  <c r="M57" i="8" s="1"/>
  <c r="I83" i="8" l="1"/>
  <c r="I88" i="8" s="1"/>
  <c r="I85" i="8"/>
  <c r="I86" i="8" s="1"/>
  <c r="I89" i="8" s="1"/>
  <c r="L78" i="8"/>
  <c r="J77" i="8"/>
  <c r="J82" i="8" s="1"/>
  <c r="J87" i="8" s="1"/>
  <c r="M58" i="8"/>
  <c r="M78" i="8" s="1"/>
  <c r="N48" i="8"/>
  <c r="N57" i="8" s="1"/>
  <c r="N62" i="8"/>
  <c r="N61" i="8"/>
  <c r="N59" i="8"/>
  <c r="N60" i="8"/>
  <c r="O47" i="8"/>
  <c r="M79" i="8"/>
  <c r="L74" i="8"/>
  <c r="L69" i="8"/>
  <c r="K77" i="8" l="1"/>
  <c r="K82" i="8" s="1"/>
  <c r="K85" i="8" s="1"/>
  <c r="J85" i="8"/>
  <c r="J86" i="8" s="1"/>
  <c r="J89" i="8" s="1"/>
  <c r="M64" i="8"/>
  <c r="M67" i="8" s="1"/>
  <c r="M69" i="8" s="1"/>
  <c r="M70" i="8" s="1"/>
  <c r="J83" i="8"/>
  <c r="J88" i="8" s="1"/>
  <c r="N58" i="8"/>
  <c r="N64" i="8" s="1"/>
  <c r="N67" i="8" s="1"/>
  <c r="L70" i="8"/>
  <c r="L71" i="8" s="1"/>
  <c r="O60" i="8"/>
  <c r="O48" i="8"/>
  <c r="O57" i="8" s="1"/>
  <c r="O61" i="8"/>
  <c r="P47" i="8"/>
  <c r="O59" i="8"/>
  <c r="O62" i="8"/>
  <c r="N79" i="8"/>
  <c r="K87" i="8"/>
  <c r="K83" i="8"/>
  <c r="M74" i="8" l="1"/>
  <c r="K88" i="8"/>
  <c r="K86" i="8"/>
  <c r="K89" i="8" s="1"/>
  <c r="N78" i="8"/>
  <c r="O58" i="8"/>
  <c r="O64" i="8" s="1"/>
  <c r="O67" i="8" s="1"/>
  <c r="L77" i="8"/>
  <c r="L82" i="8" s="1"/>
  <c r="L83" i="8" s="1"/>
  <c r="L88" i="8" s="1"/>
  <c r="M71" i="8"/>
  <c r="O78" i="8"/>
  <c r="O79" i="8"/>
  <c r="N74" i="8"/>
  <c r="N69" i="8"/>
  <c r="P61" i="8"/>
  <c r="P48" i="8"/>
  <c r="P57" i="8" s="1"/>
  <c r="Q47" i="8"/>
  <c r="P62" i="8"/>
  <c r="P60" i="8"/>
  <c r="P59" i="8"/>
  <c r="L85" i="8" l="1"/>
  <c r="L86" i="8" s="1"/>
  <c r="L89" i="8" s="1"/>
  <c r="M77" i="8"/>
  <c r="M82" i="8" s="1"/>
  <c r="M87" i="8" s="1"/>
  <c r="L87" i="8"/>
  <c r="P58" i="8"/>
  <c r="P64" i="8" s="1"/>
  <c r="P67" i="8" s="1"/>
  <c r="P79" i="8"/>
  <c r="Q61" i="8"/>
  <c r="Q60" i="8"/>
  <c r="R47" i="8"/>
  <c r="Q48" i="8"/>
  <c r="Q57" i="8" s="1"/>
  <c r="Q79" i="8" s="1"/>
  <c r="Q62" i="8"/>
  <c r="Q59" i="8"/>
  <c r="N70" i="8"/>
  <c r="N71" i="8" s="1"/>
  <c r="O74" i="8"/>
  <c r="O69" i="8"/>
  <c r="M85" i="8" l="1"/>
  <c r="M86" i="8" s="1"/>
  <c r="M89" i="8" s="1"/>
  <c r="M83" i="8"/>
  <c r="M88" i="8" s="1"/>
  <c r="P78" i="8"/>
  <c r="N77" i="8"/>
  <c r="N82" i="8" s="1"/>
  <c r="N85" i="8" s="1"/>
  <c r="N86" i="8" s="1"/>
  <c r="N89" i="8" s="1"/>
  <c r="Q58" i="8"/>
  <c r="Q78" i="8" s="1"/>
  <c r="R62" i="8"/>
  <c r="R48" i="8"/>
  <c r="R57" i="8" s="1"/>
  <c r="R61" i="8"/>
  <c r="R59" i="8"/>
  <c r="S47" i="8"/>
  <c r="R60" i="8"/>
  <c r="O70" i="8"/>
  <c r="O71" i="8" s="1"/>
  <c r="P74" i="8"/>
  <c r="P69" i="8"/>
  <c r="P70" i="8" s="1"/>
  <c r="N87" i="8" l="1"/>
  <c r="N83" i="8"/>
  <c r="N88" i="8" s="1"/>
  <c r="B32" i="8"/>
  <c r="P71" i="8"/>
  <c r="O77" i="8"/>
  <c r="O82" i="8" s="1"/>
  <c r="O85" i="8" s="1"/>
  <c r="O86" i="8" s="1"/>
  <c r="O89" i="8" s="1"/>
  <c r="R58" i="8"/>
  <c r="B26" i="8" s="1"/>
  <c r="Q64" i="8"/>
  <c r="Q67" i="8" s="1"/>
  <c r="Q69" i="8" s="1"/>
  <c r="B29" i="8"/>
  <c r="R79" i="8"/>
  <c r="R78" i="8"/>
  <c r="Q74" i="8"/>
  <c r="S59" i="8"/>
  <c r="T47" i="8"/>
  <c r="S62" i="8"/>
  <c r="S60" i="8"/>
  <c r="S48" i="8"/>
  <c r="S57" i="8" s="1"/>
  <c r="S79" i="8" s="1"/>
  <c r="S61" i="8"/>
  <c r="P77" i="8" l="1"/>
  <c r="P82" i="8" s="1"/>
  <c r="O87" i="8"/>
  <c r="O83" i="8"/>
  <c r="O88" i="8" s="1"/>
  <c r="R64" i="8"/>
  <c r="R67" i="8" s="1"/>
  <c r="R74" i="8" s="1"/>
  <c r="T60" i="8"/>
  <c r="T62" i="8"/>
  <c r="U47" i="8"/>
  <c r="T59" i="8"/>
  <c r="T48" i="8"/>
  <c r="T57" i="8" s="1"/>
  <c r="T61" i="8"/>
  <c r="S58" i="8"/>
  <c r="S78" i="8" s="1"/>
  <c r="Q70" i="8"/>
  <c r="Q71" i="8" s="1"/>
  <c r="P85" i="8"/>
  <c r="P86" i="8" s="1"/>
  <c r="P89" i="8" s="1"/>
  <c r="P83" i="8"/>
  <c r="P87" i="8"/>
  <c r="P88" i="8" l="1"/>
  <c r="R69" i="8"/>
  <c r="Q77" i="8"/>
  <c r="Q82" i="8" s="1"/>
  <c r="Q85" i="8" s="1"/>
  <c r="Q86" i="8" s="1"/>
  <c r="Q89" i="8" s="1"/>
  <c r="S64" i="8"/>
  <c r="S67" i="8" s="1"/>
  <c r="S74" i="8" s="1"/>
  <c r="T58" i="8"/>
  <c r="T64" i="8" s="1"/>
  <c r="T67" i="8" s="1"/>
  <c r="T74" i="8" s="1"/>
  <c r="U59" i="8"/>
  <c r="U48" i="8"/>
  <c r="U57" i="8" s="1"/>
  <c r="V47" i="8"/>
  <c r="U60" i="8"/>
  <c r="U62" i="8"/>
  <c r="U61" i="8"/>
  <c r="R70" i="8"/>
  <c r="R71" i="8" s="1"/>
  <c r="T79" i="8"/>
  <c r="Q87" i="8" l="1"/>
  <c r="Q83" i="8"/>
  <c r="Q88" i="8" s="1"/>
  <c r="T69" i="8"/>
  <c r="T70" i="8" s="1"/>
  <c r="S69" i="8"/>
  <c r="S70" i="8" s="1"/>
  <c r="T78" i="8"/>
  <c r="R77" i="8"/>
  <c r="R82" i="8" s="1"/>
  <c r="R85" i="8" s="1"/>
  <c r="R86" i="8" s="1"/>
  <c r="V59" i="8"/>
  <c r="V60" i="8"/>
  <c r="V61" i="8"/>
  <c r="V48" i="8"/>
  <c r="V57" i="8" s="1"/>
  <c r="V79" i="8" s="1"/>
  <c r="W47" i="8"/>
  <c r="V62" i="8"/>
  <c r="U79" i="8"/>
  <c r="U58" i="8"/>
  <c r="U64" i="8" s="1"/>
  <c r="U67" i="8" s="1"/>
  <c r="S71" i="8" l="1"/>
  <c r="T71" i="8"/>
  <c r="R87" i="8"/>
  <c r="R83" i="8"/>
  <c r="R88" i="8" s="1"/>
  <c r="S77" i="8"/>
  <c r="S82" i="8" s="1"/>
  <c r="S85" i="8" s="1"/>
  <c r="S86" i="8" s="1"/>
  <c r="S89" i="8" s="1"/>
  <c r="U74" i="8"/>
  <c r="U69" i="8"/>
  <c r="U78" i="8"/>
  <c r="W60" i="8"/>
  <c r="W59" i="8"/>
  <c r="W61" i="8"/>
  <c r="W48" i="8"/>
  <c r="W57" i="8" s="1"/>
  <c r="W79" i="8" s="1"/>
  <c r="W62" i="8"/>
  <c r="V58" i="8"/>
  <c r="V64" i="8" s="1"/>
  <c r="V67" i="8" s="1"/>
  <c r="R89" i="8"/>
  <c r="G28" i="8"/>
  <c r="T77" i="8" l="1"/>
  <c r="T82" i="8" s="1"/>
  <c r="T87" i="8" s="1"/>
  <c r="S83" i="8"/>
  <c r="S88" i="8" s="1"/>
  <c r="S87" i="8"/>
  <c r="V78" i="8"/>
  <c r="V74" i="8"/>
  <c r="V69" i="8"/>
  <c r="V70" i="8" s="1"/>
  <c r="W58" i="8"/>
  <c r="W78" i="8" s="1"/>
  <c r="U70" i="8"/>
  <c r="T85" i="8"/>
  <c r="T86" i="8" s="1"/>
  <c r="T89" i="8" s="1"/>
  <c r="U77" i="8" l="1"/>
  <c r="U82" i="8" s="1"/>
  <c r="U83" i="8" s="1"/>
  <c r="T83" i="8"/>
  <c r="T88" i="8" s="1"/>
  <c r="W64" i="8"/>
  <c r="W67" i="8" s="1"/>
  <c r="W69" i="8" s="1"/>
  <c r="W70" i="8" s="1"/>
  <c r="V71" i="8"/>
  <c r="U71" i="8"/>
  <c r="U87" i="8"/>
  <c r="U88" i="8" l="1"/>
  <c r="U85" i="8"/>
  <c r="U86" i="8" s="1"/>
  <c r="U89" i="8" s="1"/>
  <c r="V77" i="8"/>
  <c r="V82" i="8" s="1"/>
  <c r="W74" i="8"/>
  <c r="W71" i="8"/>
  <c r="V83" i="8" l="1"/>
  <c r="V88" i="8" s="1"/>
  <c r="V85" i="8"/>
  <c r="V86" i="8" s="1"/>
  <c r="V89" i="8" s="1"/>
  <c r="V87" i="8"/>
  <c r="W77" i="8"/>
  <c r="W82" i="8" s="1"/>
  <c r="W85" i="8" l="1"/>
  <c r="W86" i="8" s="1"/>
  <c r="W89" i="8" s="1"/>
  <c r="G27" i="8" s="1"/>
  <c r="W83" i="8"/>
  <c r="W88" i="8" s="1"/>
  <c r="G26" i="8" s="1"/>
  <c r="W87" i="8"/>
</calcChain>
</file>

<file path=xl/sharedStrings.xml><?xml version="1.0" encoding="utf-8"?>
<sst xmlns="http://schemas.openxmlformats.org/spreadsheetml/2006/main" count="1102" uniqueCount="570">
  <si>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</si>
  <si>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</si>
  <si>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</si>
  <si>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</si>
  <si>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</si>
  <si>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</si>
  <si>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</si>
  <si>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</si>
  <si>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</si>
  <si>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</si>
  <si>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</si>
  <si>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</si>
  <si>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</si>
  <si>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</si>
  <si>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</si>
  <si>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</si>
  <si>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</si>
  <si>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</si>
  <si>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</si>
  <si>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</si>
  <si>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</si>
  <si>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</si>
  <si>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</si>
  <si>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</si>
  <si>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</si>
  <si>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</si>
  <si>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</si>
  <si>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</si>
  <si>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</si>
  <si>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</si>
  <si>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</si>
  <si>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</si>
  <si>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</si>
  <si>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</si>
  <si>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</si>
  <si>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</si>
  <si>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</si>
  <si>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</si>
  <si>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</si>
  <si>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</si>
  <si>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</si>
  <si>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</si>
  <si>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</si>
  <si>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</si>
  <si>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</si>
  <si>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</si>
  <si>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</si>
  <si>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</si>
  <si>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</si>
  <si>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</si>
  <si>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</si>
  <si>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</si>
  <si>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</si>
  <si>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</si>
  <si>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</si>
  <si>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</si>
  <si>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</si>
  <si>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</si>
  <si>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</si>
  <si>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</si>
  <si>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</si>
  <si>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</si>
  <si>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</si>
  <si>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</si>
  <si>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</si>
  <si>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</si>
  <si>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</si>
  <si>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</si>
  <si>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</si>
  <si>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</si>
  <si>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</si>
  <si>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</si>
  <si>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</si>
  <si>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</si>
  <si>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</si>
  <si>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</si>
  <si>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</si>
  <si>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</si>
  <si>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</si>
  <si>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</si>
  <si>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</si>
  <si>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</si>
  <si>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</si>
  <si>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</si>
  <si>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</si>
  <si>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</si>
  <si>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</si>
  <si>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</si>
  <si>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</si>
  <si>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</si>
  <si>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</si>
  <si>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</si>
  <si>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</si>
  <si>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</si>
  <si>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</si>
  <si>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</si>
  <si>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</si>
  <si>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</si>
  <si>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</si>
  <si>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</si>
  <si>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</si>
  <si>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</si>
  <si>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</si>
  <si>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</si>
  <si>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</si>
  <si>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</si>
  <si>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</si>
  <si>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</si>
  <si>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</si>
  <si>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</si>
  <si>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</si>
  <si>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</si>
  <si>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</si>
  <si>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</si>
  <si>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</si>
  <si>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</si>
  <si>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</si>
  <si>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</si>
  <si>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</si>
  <si>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</si>
  <si>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</si>
  <si>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</si>
  <si>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</si>
  <si>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</si>
  <si>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</si>
  <si>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</si>
  <si>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</si>
  <si>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</si>
  <si>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</si>
  <si>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</si>
  <si>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</si>
  <si>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</si>
  <si>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</si>
  <si>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</si>
  <si>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</si>
  <si>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</si>
  <si>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</si>
  <si>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</si>
  <si>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</si>
  <si>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</si>
  <si>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</si>
  <si>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</si>
  <si>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</si>
  <si>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</si>
  <si>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</si>
  <si>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</si>
  <si>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</si>
  <si>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</si>
  <si>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</si>
  <si>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</si>
  <si>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</si>
  <si>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</si>
  <si>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</si>
  <si>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</si>
  <si>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</si>
  <si>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</si>
  <si>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</si>
  <si>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</si>
  <si>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</si>
  <si>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</si>
  <si>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</si>
  <si>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</si>
  <si>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</si>
  <si>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</si>
  <si>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</si>
  <si>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</si>
  <si>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</si>
  <si>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</si>
  <si>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</si>
  <si>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</si>
  <si>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</si>
  <si>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</si>
  <si>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</si>
  <si>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</si>
  <si>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</si>
  <si>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</si>
  <si>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</si>
  <si>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</si>
  <si>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</si>
  <si>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</si>
  <si>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</si>
  <si>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</si>
  <si>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</si>
  <si>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</si>
  <si>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</si>
  <si>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</si>
  <si>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</si>
  <si>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</si>
  <si>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</si>
  <si>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</si>
  <si>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</si>
  <si>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</si>
  <si>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</si>
  <si>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</si>
  <si>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</si>
  <si>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</si>
  <si>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</si>
  <si>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</si>
  <si>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</si>
  <si>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</si>
  <si>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</si>
  <si>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</si>
  <si>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</si>
  <si>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</si>
  <si>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</si>
  <si>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</si>
  <si>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</si>
  <si>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</si>
  <si>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</si>
  <si>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</si>
  <si>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</si>
  <si>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</si>
  <si>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</si>
  <si>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</si>
  <si>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</si>
  <si>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</si>
  <si>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</si>
  <si>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</si>
  <si>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</si>
  <si>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</si>
  <si>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</si>
  <si>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</si>
  <si>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</si>
  <si>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</si>
  <si>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</si>
  <si>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</si>
  <si>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</si>
  <si>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</si>
  <si>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</si>
  <si>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</si>
  <si>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</si>
  <si>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</si>
  <si>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</si>
  <si>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</si>
  <si>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</si>
  <si>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</si>
  <si>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</si>
  <si>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</si>
  <si>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</si>
  <si>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</si>
  <si>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</si>
  <si>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</si>
  <si>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</si>
  <si>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</si>
  <si>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</si>
  <si>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</si>
  <si>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</si>
  <si>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</si>
  <si>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</si>
  <si>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</si>
  <si>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</si>
  <si>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</si>
  <si>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</si>
  <si>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</si>
  <si>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</si>
  <si>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</si>
  <si>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</si>
  <si>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</si>
  <si>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</si>
  <si>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</si>
  <si>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</si>
  <si>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</si>
  <si>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</si>
  <si>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</si>
  <si>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</si>
  <si>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</si>
  <si>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</si>
  <si>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</si>
  <si>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</si>
  <si>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</si>
  <si>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</si>
  <si>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</si>
  <si>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</si>
  <si>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</si>
  <si>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</si>
  <si>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</si>
  <si>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</si>
  <si>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</si>
  <si>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</si>
  <si>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</si>
  <si>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</si>
  <si>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</si>
  <si>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</si>
  <si>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</si>
  <si>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</si>
  <si>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</si>
  <si>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</si>
  <si>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</si>
  <si>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</si>
  <si>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</si>
  <si>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</si>
  <si>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</si>
  <si>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</si>
  <si>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</si>
  <si>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</si>
  <si>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</si>
  <si>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</si>
  <si>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</si>
  <si>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</si>
  <si>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</si>
  <si>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</si>
  <si>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</si>
  <si>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</si>
  <si>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</si>
  <si>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</si>
  <si>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</si>
  <si>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</si>
  <si>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</si>
  <si>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</si>
  <si>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</si>
  <si>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</si>
  <si>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</si>
  <si>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</si>
  <si>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</si>
  <si>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</si>
  <si>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</si>
  <si>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</si>
  <si>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</si>
  <si>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</si>
  <si>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</si>
  <si>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</si>
  <si>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</si>
  <si>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</si>
  <si>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</si>
  <si>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</si>
  <si>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</si>
  <si>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</si>
  <si>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</si>
  <si>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</si>
  <si>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</si>
  <si>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</si>
  <si>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</si>
  <si>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</si>
  <si>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</si>
  <si>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</si>
  <si>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</si>
  <si>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</si>
  <si>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</si>
  <si>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</si>
  <si>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</si>
  <si>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</si>
  <si>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</si>
  <si>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</si>
  <si>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</si>
  <si>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</si>
  <si>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</si>
  <si>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</si>
  <si>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</si>
  <si>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</si>
  <si>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</si>
  <si>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</si>
  <si>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</si>
  <si>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</si>
  <si>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</si>
  <si>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</si>
  <si>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</si>
  <si>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</si>
  <si>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</si>
  <si>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</si>
  <si>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</si>
  <si>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</si>
  <si>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</si>
  <si>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</si>
  <si>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</si>
  <si>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</si>
  <si>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</si>
  <si>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</si>
  <si>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</si>
  <si>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</si>
  <si>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</si>
  <si>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</si>
  <si>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</si>
  <si>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</si>
  <si>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</si>
  <si>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</si>
  <si>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</si>
  <si>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</si>
  <si>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</si>
  <si>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</si>
  <si>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</si>
  <si>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</si>
  <si>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</si>
  <si>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</si>
  <si>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</si>
  <si>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</si>
  <si>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</si>
  <si>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</si>
  <si>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</si>
  <si>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</si>
  <si>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</si>
  <si>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</si>
  <si>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</si>
  <si>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</si>
  <si>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</si>
  <si>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</si>
  <si>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</si>
  <si>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</si>
  <si>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</si>
  <si>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</si>
  <si>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</si>
  <si>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</si>
  <si>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</si>
  <si>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</si>
  <si>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</si>
  <si>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</si>
  <si>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</si>
  <si>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</si>
  <si>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</si>
  <si>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</si>
  <si>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</si>
  <si>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</si>
  <si>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</si>
  <si>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</si>
  <si>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</si>
  <si>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</si>
  <si>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</si>
  <si>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</si>
  <si>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</si>
  <si>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</si>
  <si>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</si>
  <si>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</si>
  <si>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</si>
  <si>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</si>
  <si>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</si>
  <si>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</si>
  <si>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</si>
  <si>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</si>
  <si>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</si>
  <si>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</si>
  <si>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</si>
  <si>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</si>
  <si>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</si>
  <si>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</si>
  <si>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</si>
  <si>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</si>
  <si>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</si>
  <si>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</si>
  <si>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</si>
  <si>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</si>
  <si>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</si>
  <si>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</si>
  <si>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</si>
  <si>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</si>
  <si>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</si>
  <si>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</si>
  <si>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</si>
  <si>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</si>
  <si>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</si>
  <si>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</si>
  <si>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</si>
  <si>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</si>
  <si>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</si>
  <si>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</si>
  <si>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</si>
  <si>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</si>
  <si>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</si>
  <si>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</si>
  <si>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</si>
  <si>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</si>
  <si>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</si>
  <si>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</si>
  <si>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</si>
  <si>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</si>
  <si>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</si>
  <si>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</si>
  <si>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</si>
  <si>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</si>
  <si>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</si>
  <si>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</si>
  <si>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</si>
  <si>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</si>
  <si>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</si>
  <si>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</si>
  <si>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</si>
  <si>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</si>
  <si>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</si>
  <si>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</si>
  <si>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</si>
  <si>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</si>
  <si>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</si>
  <si>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</si>
  <si>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</si>
  <si>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</si>
  <si>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</si>
  <si>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</si>
  <si>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</si>
  <si>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</si>
  <si>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</si>
  <si>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</si>
  <si>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</si>
  <si>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</si>
  <si>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</si>
  <si>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</si>
  <si>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</si>
  <si>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</si>
  <si>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</si>
  <si>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</si>
  <si>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</si>
  <si>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</si>
  <si>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</si>
  <si>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</si>
  <si>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</si>
  <si>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</si>
  <si>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</si>
  <si>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</si>
  <si>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</si>
  <si>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</si>
  <si>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</si>
  <si>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</si>
  <si>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</si>
  <si>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</si>
  <si>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</si>
  <si>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</si>
  <si>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</si>
  <si>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</si>
  <si>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</si>
  <si>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</si>
  <si>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</si>
  <si>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</si>
  <si>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</si>
  <si>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        </t>
  </si>
  <si>
    <t xml:space="preserve">      </t>
  </si>
  <si>
    <t>Накладные расходы (ОКС, кап.проценты и т.д.)</t>
  </si>
  <si>
    <t>Отсутствует</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</si>
  <si>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</si>
  <si>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</si>
  <si>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</si>
  <si>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</si>
  <si>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</si>
  <si>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</si>
  <si>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</si>
  <si>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</si>
  <si>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открыт</t>
  </si>
  <si>
    <t>Сметный расчет</t>
  </si>
  <si>
    <t>Год раскрытия информации: 2025 год</t>
  </si>
  <si>
    <t>Соликамский муниципальный округ</t>
  </si>
  <si>
    <t>Пермский край, Соликамский муниципальный округ</t>
  </si>
  <si>
    <t>Сметная стоимость проекта в ценах 2025 года с НДС, млн. руб.</t>
  </si>
  <si>
    <t>требуется</t>
  </si>
  <si>
    <t>Пермский край, г. Соликамск, энергопринимающее устройство расположенно на зем. уч. с кад.№ 59:10:0105017:334</t>
  </si>
  <si>
    <t>Земельный участок, кадастровый номер: 59:10:0105017:334</t>
  </si>
  <si>
    <t>II</t>
  </si>
  <si>
    <t xml:space="preserve">Нижние контакты отходящего автоматического выключателя, установленного после 
узла учета э/э от вновь установленных измерительных комплексов в ВРУ 0,4 кВ потребителя от вновь смонтированных КЛ-0,4кВ №6, №16 ТП-156, КЛ-6кВ №15 </t>
  </si>
  <si>
    <t>Договор ТП к сетям ПКГУП "СКЭС"</t>
  </si>
  <si>
    <r>
      <t xml:space="preserve">Заявка № 001-310/25  от 14.01.2025 г.,  </t>
    </r>
    <r>
      <rPr>
        <u/>
        <sz val="12"/>
        <color theme="1"/>
        <rFont val="Times New Roman"/>
        <family val="1"/>
        <charset val="204"/>
      </rPr>
      <t>269-ту от 24.02.2025</t>
    </r>
  </si>
  <si>
    <t>100</t>
  </si>
  <si>
    <t>отсутствует</t>
  </si>
  <si>
    <t>З</t>
  </si>
  <si>
    <t>ПКГУП "СКЭС"</t>
  </si>
  <si>
    <t xml:space="preserve">ООО «Ландом-М» </t>
  </si>
  <si>
    <t>Закончен</t>
  </si>
  <si>
    <t>Р_СГЭС_18</t>
  </si>
  <si>
    <t>1.2.1.2</t>
  </si>
  <si>
    <t>0,55 млн руб без НДС</t>
  </si>
  <si>
    <t>0,66 млн руб с НДС</t>
  </si>
  <si>
    <t xml:space="preserve"> показатель объема финансовых потребностей, необходимых для реализации
мероприятий, направленных на выполнение требований законодательства (Фтз -0,66 );</t>
  </si>
  <si>
    <t>ТП-156</t>
  </si>
  <si>
    <t>ТМ-400</t>
  </si>
  <si>
    <t>0-км ВЛ
 1-цеп; 0-км ВЛ
 2-цеп; 0-км КЛ; 0-т.у.; 0-шт; 0-МВ×А</t>
  </si>
  <si>
    <t>Модернизация</t>
  </si>
  <si>
    <t>СМР</t>
  </si>
  <si>
    <t>Модернизация ТП-156</t>
  </si>
  <si>
    <t>смета</t>
  </si>
  <si>
    <t>Аукцион в электронной форме, участниками которого могут быть только СМП</t>
  </si>
  <si>
    <t>ООО "Ландом-М"</t>
  </si>
  <si>
    <t>SBR003-250602524600016</t>
  </si>
  <si>
    <t>https://utp.sberbank-ast.ru/</t>
  </si>
  <si>
    <t>август 2025 года</t>
  </si>
  <si>
    <t>пп. 13 п. 3.2.2. Положения о закупке товаров, работ, услуг</t>
  </si>
  <si>
    <t>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</si>
</sst>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00"/>
  </numFmts>
  <fonts count="5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sz val="12"/>
      <color rgb="FF202020"/>
      <name val="Times New Roman"/>
      <family val="1"/>
      <charset val="204"/>
    </font>
    <font>
      <u/>
      <sz val="11"/>
      <color theme="10"/>
      <name val="Calibri"/>
      <family val="2"/>
      <charset val="204"/>
      <scheme val="minor"/>
    </font>
    <font>
      <u/>
      <sz val="12"/>
      <color theme="10"/>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3" fillId="0" borderId="0" applyNumberFormat="0" applyFill="0" applyBorder="0" applyAlignment="0" applyProtection="0"/>
  </cellStyleXfs>
  <cellXfs count="29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11" fillId="0" borderId="1" xfId="0" applyNumberFormat="1" applyFont="1" applyBorder="1" applyAlignment="1">
      <alignment horizontal="center" vertical="center" wrapText="1"/>
    </xf>
    <xf numFmtId="0" fontId="38" fillId="0" borderId="23" xfId="0" applyFont="1" applyBorder="1" applyAlignment="1">
      <alignment horizontal="justify" vertical="center"/>
    </xf>
    <xf numFmtId="0" fontId="15" fillId="2"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0" fillId="0" borderId="1" xfId="0" applyBorder="1" applyAlignment="1">
      <alignment horizontal="center" vertical="center" wrapText="1"/>
    </xf>
    <xf numFmtId="0" fontId="5" fillId="0" borderId="0" xfId="0" applyFont="1"/>
    <xf numFmtId="0" fontId="9" fillId="0" borderId="0" xfId="0" applyFont="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0" xfId="0" applyNumberFormat="1" applyFont="1"/>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0" fontId="11" fillId="2" borderId="1" xfId="2" applyFont="1" applyFill="1" applyBorder="1" applyAlignment="1">
      <alignment horizontal="center" vertical="top" wrapText="1"/>
    </xf>
    <xf numFmtId="0" fontId="52" fillId="2" borderId="1" xfId="0" applyFont="1" applyFill="1" applyBorder="1" applyAlignment="1">
      <alignment vertical="top" wrapText="1"/>
    </xf>
    <xf numFmtId="0" fontId="11" fillId="0" borderId="1" xfId="2" applyFont="1" applyBorder="1" applyAlignment="1">
      <alignment horizontal="center" vertical="top" wrapText="1"/>
    </xf>
    <xf numFmtId="0" fontId="11" fillId="0" borderId="1" xfId="0" applyFont="1" applyBorder="1" applyAlignment="1">
      <alignment horizontal="center" vertical="top" wrapText="1"/>
    </xf>
    <xf numFmtId="170" fontId="15" fillId="0" borderId="1" xfId="0" applyNumberFormat="1" applyFont="1" applyBorder="1" applyAlignment="1">
      <alignment horizontal="center" vertical="top" wrapText="1"/>
    </xf>
    <xf numFmtId="0" fontId="54" fillId="0" borderId="1" xfId="5" applyFont="1" applyFill="1" applyBorder="1" applyAlignment="1">
      <alignment horizontal="center" vertical="top" wrapText="1"/>
    </xf>
    <xf numFmtId="14" fontId="11" fillId="0" borderId="1" xfId="2" applyNumberFormat="1" applyFont="1" applyBorder="1" applyAlignment="1">
      <alignment horizontal="center" vertical="top" wrapText="1"/>
    </xf>
    <xf numFmtId="0" fontId="11" fillId="0" borderId="1" xfId="0" applyFont="1" applyFill="1" applyBorder="1" applyAlignment="1">
      <alignment horizontal="center" vertical="center" wrapText="1"/>
    </xf>
    <xf numFmtId="14" fontId="15" fillId="0" borderId="1" xfId="0" applyNumberFormat="1" applyFont="1" applyBorder="1" applyAlignment="1">
      <alignment horizontal="center"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
    <cellStyle name="Гиперссылка" xfId="5" builtinId="8"/>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2568176.6112690731</c:v>
                </c:pt>
                <c:pt idx="3">
                  <c:v>4309107.6447413284</c:v>
                </c:pt>
                <c:pt idx="4">
                  <c:v>6220251.4661123697</c:v>
                </c:pt>
                <c:pt idx="5">
                  <c:v>8318563.1648389399</c:v>
                </c:pt>
                <c:pt idx="6">
                  <c:v>10622710.463733239</c:v>
                </c:pt>
                <c:pt idx="7">
                  <c:v>13153248.790096113</c:v>
                </c:pt>
                <c:pt idx="8">
                  <c:v>15932814.423379492</c:v>
                </c:pt>
                <c:pt idx="9">
                  <c:v>18986337.601260129</c:v>
                </c:pt>
                <c:pt idx="10">
                  <c:v>22341277.66323185</c:v>
                </c:pt>
                <c:pt idx="11">
                  <c:v>26027882.528828353</c:v>
                </c:pt>
                <c:pt idx="12">
                  <c:v>30079475.048571836</c:v>
                </c:pt>
                <c:pt idx="13">
                  <c:v>34532769.032136112</c:v>
                </c:pt>
                <c:pt idx="14">
                  <c:v>39428218.052706786</c:v>
                </c:pt>
                <c:pt idx="15">
                  <c:v>44810400.452091075</c:v>
                </c:pt>
                <c:pt idx="16">
                  <c:v>50728444.331068479</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1407788.8109684649</c:v>
                </c:pt>
                <c:pt idx="3">
                  <c:v>1363404.3648463122</c:v>
                </c:pt>
                <c:pt idx="4">
                  <c:v>1324518.5355372161</c:v>
                </c:pt>
                <c:pt idx="5">
                  <c:v>1286933.8613377318</c:v>
                </c:pt>
                <c:pt idx="6">
                  <c:v>1250598.8404811725</c:v>
                </c:pt>
                <c:pt idx="7">
                  <c:v>1215464.4425317398</c:v>
                </c:pt>
                <c:pt idx="8">
                  <c:v>1181483.9574180855</c:v>
                </c:pt>
                <c:pt idx="9">
                  <c:v>1148612.8563572643</c:v>
                </c:pt>
                <c:pt idx="10">
                  <c:v>1116808.6635378033</c:v>
                </c:pt>
                <c:pt idx="11">
                  <c:v>1086030.8375498105</c:v>
                </c:pt>
                <c:pt idx="12">
                  <c:v>1056240.6616561054</c:v>
                </c:pt>
                <c:pt idx="13">
                  <c:v>1027401.1420927361</c:v>
                </c:pt>
                <c:pt idx="14">
                  <c:v>999476.91367129702</c:v>
                </c:pt>
                <c:pt idx="15">
                  <c:v>972434.15203029651</c:v>
                </c:pt>
                <c:pt idx="16">
                  <c:v>946240.49194949155</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view="pageBreakPreview" zoomScale="55" zoomScaleNormal="55" zoomScaleSheetLayoutView="55" workbookViewId="0">
      <selection activeCell="C22" sqref="C2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4" t="s">
        <v>534</v>
      </c>
      <c r="B5" s="224"/>
      <c r="C5" s="224"/>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5" t="s">
        <v>3</v>
      </c>
      <c r="B7" s="225"/>
      <c r="C7" s="225"/>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6" t="s">
        <v>4</v>
      </c>
      <c r="B9" s="226"/>
      <c r="C9" s="226"/>
      <c r="D9" s="11"/>
      <c r="E9" s="11"/>
      <c r="F9"/>
      <c r="G9"/>
      <c r="H9"/>
      <c r="I9"/>
      <c r="J9"/>
      <c r="K9"/>
      <c r="L9"/>
      <c r="M9"/>
      <c r="N9"/>
      <c r="O9"/>
      <c r="P9"/>
      <c r="Q9"/>
      <c r="R9"/>
      <c r="S9"/>
      <c r="T9"/>
      <c r="U9"/>
      <c r="V9"/>
      <c r="W9"/>
      <c r="X9"/>
    </row>
    <row r="10" spans="1:24" s="3" customFormat="1" ht="15.75" x14ac:dyDescent="0.25">
      <c r="A10" s="221" t="s">
        <v>5</v>
      </c>
      <c r="B10" s="221"/>
      <c r="C10" s="221"/>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6" t="s">
        <v>551</v>
      </c>
      <c r="B12" s="226"/>
      <c r="C12" s="226"/>
      <c r="D12" s="11"/>
      <c r="E12" s="11"/>
      <c r="F12"/>
      <c r="G12"/>
      <c r="H12"/>
      <c r="I12"/>
      <c r="J12"/>
      <c r="K12"/>
      <c r="L12"/>
      <c r="M12"/>
      <c r="N12"/>
      <c r="O12"/>
      <c r="P12"/>
      <c r="Q12"/>
      <c r="R12"/>
      <c r="S12"/>
      <c r="T12"/>
      <c r="U12"/>
      <c r="V12"/>
      <c r="W12"/>
      <c r="X12"/>
    </row>
    <row r="13" spans="1:24" s="3" customFormat="1" ht="15.75" x14ac:dyDescent="0.25">
      <c r="A13" s="221" t="s">
        <v>6</v>
      </c>
      <c r="B13" s="221"/>
      <c r="C13" s="221"/>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20" t="s">
        <v>569</v>
      </c>
      <c r="B15" s="220"/>
      <c r="C15" s="220"/>
      <c r="D15" s="11"/>
      <c r="E15" s="11"/>
      <c r="F15"/>
      <c r="G15"/>
      <c r="H15"/>
      <c r="I15"/>
      <c r="J15"/>
      <c r="K15"/>
      <c r="L15"/>
      <c r="M15"/>
      <c r="N15"/>
      <c r="O15"/>
      <c r="P15"/>
      <c r="Q15"/>
      <c r="R15"/>
      <c r="S15"/>
      <c r="T15"/>
      <c r="U15"/>
      <c r="V15"/>
      <c r="W15"/>
      <c r="X15"/>
    </row>
    <row r="16" spans="1:24" s="15" customFormat="1" ht="15" customHeight="1" x14ac:dyDescent="0.25">
      <c r="A16" s="221" t="s">
        <v>7</v>
      </c>
      <c r="B16" s="221"/>
      <c r="C16" s="221"/>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22" t="s">
        <v>8</v>
      </c>
      <c r="B18" s="223"/>
      <c r="C18" s="223"/>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552</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525</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526</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535</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538</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527</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538</v>
      </c>
    </row>
    <row r="38" spans="1:24" ht="15.75" x14ac:dyDescent="0.25">
      <c r="A38" s="20" t="s">
        <v>42</v>
      </c>
      <c r="B38" s="26" t="s">
        <v>43</v>
      </c>
      <c r="C38" s="19" t="s">
        <v>538</v>
      </c>
    </row>
    <row r="39" spans="1:24" ht="23.25" customHeight="1" x14ac:dyDescent="0.25">
      <c r="A39" s="23"/>
      <c r="B39" s="24"/>
      <c r="C39" s="25"/>
    </row>
    <row r="40" spans="1:24" ht="130.5" customHeight="1" x14ac:dyDescent="0.25">
      <c r="A40" s="20" t="s">
        <v>44</v>
      </c>
      <c r="B40" s="26" t="s">
        <v>45</v>
      </c>
      <c r="C40" s="218" t="s">
        <v>555</v>
      </c>
    </row>
    <row r="41" spans="1:24" ht="63" x14ac:dyDescent="0.25">
      <c r="A41" s="20" t="s">
        <v>46</v>
      </c>
      <c r="B41" s="26" t="s">
        <v>47</v>
      </c>
      <c r="C41" s="19" t="s">
        <v>528</v>
      </c>
    </row>
    <row r="42" spans="1:24" ht="47.25" x14ac:dyDescent="0.25">
      <c r="A42" s="20" t="s">
        <v>48</v>
      </c>
      <c r="B42" s="26" t="s">
        <v>49</v>
      </c>
      <c r="C42" s="19" t="s">
        <v>528</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529</v>
      </c>
    </row>
    <row r="47" spans="1:24" ht="18.75" customHeight="1" x14ac:dyDescent="0.25">
      <c r="A47" s="23"/>
      <c r="B47" s="24"/>
      <c r="C47" s="25"/>
    </row>
    <row r="48" spans="1:24" ht="31.5" x14ac:dyDescent="0.25">
      <c r="A48" s="20" t="s">
        <v>58</v>
      </c>
      <c r="B48" s="26" t="s">
        <v>59</v>
      </c>
      <c r="C48" s="27" t="s">
        <v>554</v>
      </c>
    </row>
    <row r="49" spans="1:3" ht="31.5" x14ac:dyDescent="0.25">
      <c r="A49" s="20" t="s">
        <v>60</v>
      </c>
      <c r="B49" s="26" t="s">
        <v>61</v>
      </c>
      <c r="C49" s="28"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70" zoomScaleNormal="55" zoomScaleSheetLayoutView="70" workbookViewId="0">
      <pane xSplit="2" ySplit="23" topLeftCell="C42" activePane="bottomRight" state="frozen"/>
      <selection activeCell="A9" sqref="A9:O9"/>
      <selection pane="topRight" activeCell="A9" sqref="A9:O9"/>
      <selection pane="bottomLeft" activeCell="A9" sqref="A9:O9"/>
      <selection pane="bottomRight" activeCell="O57" sqref="O57"/>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0" width="13.5703125" style="135" customWidth="1"/>
    <col min="21" max="21" width="22.140625" style="135" customWidth="1"/>
    <col min="2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4" t="str">
        <f>'1. паспорт местоположение'!$A$5:$C$5</f>
        <v>Год раскрытия информации: 2025 год</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62"/>
      <c r="AI4" s="62"/>
      <c r="AJ4" s="62"/>
      <c r="AK4" s="62"/>
    </row>
    <row r="5" spans="1:37" ht="10.5" customHeight="1" x14ac:dyDescent="0.3">
      <c r="AK5" s="5"/>
    </row>
    <row r="6" spans="1:37" ht="18.75" x14ac:dyDescent="0.25">
      <c r="A6" s="225" t="s">
        <v>3</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26" t="s">
        <v>4</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151"/>
      <c r="AI8" s="151"/>
      <c r="AJ8" s="151"/>
      <c r="AK8" s="151"/>
    </row>
    <row r="9" spans="1:37" ht="18.75" customHeight="1" x14ac:dyDescent="0.25">
      <c r="A9" s="221" t="s">
        <v>5</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26" t="str">
        <f>'1. паспорт местоположение'!$A$12</f>
        <v>Р_СГЭС_18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151"/>
      <c r="AI11" s="151"/>
      <c r="AJ11" s="151"/>
      <c r="AK11" s="151"/>
    </row>
    <row r="12" spans="1:37" x14ac:dyDescent="0.25">
      <c r="A12" s="221" t="s">
        <v>6</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13"/>
      <c r="AI12" s="13"/>
      <c r="AJ12" s="13"/>
      <c r="AK12" s="13"/>
    </row>
    <row r="13" spans="1:37" ht="16.5" customHeight="1" x14ac:dyDescent="0.3">
      <c r="A13" s="54"/>
      <c r="B13" s="54"/>
      <c r="C13" s="54"/>
      <c r="D13" s="54"/>
      <c r="E13" s="54"/>
      <c r="F13" s="54"/>
      <c r="G13" s="54"/>
      <c r="H13" s="54"/>
      <c r="I13" s="54"/>
      <c r="J13" s="54"/>
      <c r="K13" s="54"/>
      <c r="L13" s="54"/>
      <c r="M13" s="54"/>
      <c r="N13" s="193"/>
      <c r="O13" s="193"/>
      <c r="P13" s="54"/>
      <c r="Q13" s="54"/>
      <c r="R13" s="193"/>
      <c r="S13" s="193"/>
      <c r="T13" s="54"/>
      <c r="U13" s="54"/>
      <c r="V13" s="54"/>
      <c r="W13" s="54"/>
      <c r="X13" s="54"/>
      <c r="Y13" s="54"/>
      <c r="Z13" s="54"/>
      <c r="AA13" s="54"/>
      <c r="AB13" s="54"/>
      <c r="AC13" s="54"/>
      <c r="AD13" s="54"/>
      <c r="AE13" s="54"/>
      <c r="AF13" s="54"/>
      <c r="AG13" s="54"/>
      <c r="AH13" s="193"/>
      <c r="AI13" s="193"/>
      <c r="AJ13" s="193"/>
      <c r="AK13" s="193"/>
    </row>
    <row r="14" spans="1:37" x14ac:dyDescent="0.25">
      <c r="A14" s="220"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194"/>
      <c r="AI14" s="194"/>
      <c r="AJ14" s="194"/>
      <c r="AK14" s="194"/>
    </row>
    <row r="15" spans="1:37" ht="15.75" customHeight="1" x14ac:dyDescent="0.25">
      <c r="A15" s="221" t="s">
        <v>7</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13"/>
      <c r="AI15" s="13"/>
      <c r="AJ15" s="13"/>
      <c r="AK15" s="13"/>
    </row>
    <row r="16" spans="1:37" ht="24" customHeight="1" x14ac:dyDescent="0.25"/>
    <row r="17" spans="1:37" ht="17.25" customHeight="1" x14ac:dyDescent="0.25"/>
    <row r="18" spans="1:37" x14ac:dyDescent="0.25">
      <c r="A18" s="271" t="s">
        <v>330</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8"/>
      <c r="AI18" s="8"/>
      <c r="AJ18" s="8"/>
      <c r="AK18" s="8"/>
    </row>
    <row r="20" spans="1:37" ht="30" customHeight="1" x14ac:dyDescent="0.25">
      <c r="A20" s="237" t="s">
        <v>331</v>
      </c>
      <c r="B20" s="237" t="s">
        <v>332</v>
      </c>
      <c r="C20" s="236" t="s">
        <v>333</v>
      </c>
      <c r="D20" s="236"/>
      <c r="E20" s="235" t="s">
        <v>334</v>
      </c>
      <c r="F20" s="235"/>
      <c r="G20" s="237" t="s">
        <v>335</v>
      </c>
      <c r="H20" s="272">
        <v>2024</v>
      </c>
      <c r="I20" s="273"/>
      <c r="J20" s="273"/>
      <c r="K20" s="273"/>
      <c r="L20" s="272">
        <v>2025</v>
      </c>
      <c r="M20" s="273"/>
      <c r="N20" s="273"/>
      <c r="O20" s="273"/>
      <c r="P20" s="272">
        <v>2026</v>
      </c>
      <c r="Q20" s="273"/>
      <c r="R20" s="273"/>
      <c r="S20" s="273"/>
      <c r="T20" s="272">
        <v>2027</v>
      </c>
      <c r="U20" s="273"/>
      <c r="V20" s="273"/>
      <c r="W20" s="273"/>
      <c r="X20" s="272">
        <v>2028</v>
      </c>
      <c r="Y20" s="273"/>
      <c r="Z20" s="273"/>
      <c r="AA20" s="273"/>
      <c r="AB20" s="272">
        <v>2029</v>
      </c>
      <c r="AC20" s="273"/>
      <c r="AD20" s="273"/>
      <c r="AE20" s="273"/>
      <c r="AF20" s="236" t="s">
        <v>336</v>
      </c>
      <c r="AG20" s="236"/>
      <c r="AH20" s="8"/>
      <c r="AI20" s="8"/>
      <c r="AJ20" s="8"/>
    </row>
    <row r="21" spans="1:37" ht="48" customHeight="1" x14ac:dyDescent="0.25">
      <c r="A21" s="238"/>
      <c r="B21" s="238"/>
      <c r="C21" s="236"/>
      <c r="D21" s="236"/>
      <c r="E21" s="235"/>
      <c r="F21" s="235"/>
      <c r="G21" s="238"/>
      <c r="H21" s="236" t="s">
        <v>270</v>
      </c>
      <c r="I21" s="236"/>
      <c r="J21" s="236" t="s">
        <v>337</v>
      </c>
      <c r="K21" s="236"/>
      <c r="L21" s="236" t="s">
        <v>270</v>
      </c>
      <c r="M21" s="236"/>
      <c r="N21" s="236" t="s">
        <v>338</v>
      </c>
      <c r="O21" s="236"/>
      <c r="P21" s="236" t="s">
        <v>270</v>
      </c>
      <c r="Q21" s="236"/>
      <c r="R21" s="236" t="s">
        <v>338</v>
      </c>
      <c r="S21" s="236"/>
      <c r="T21" s="236" t="s">
        <v>270</v>
      </c>
      <c r="U21" s="236"/>
      <c r="V21" s="236" t="s">
        <v>338</v>
      </c>
      <c r="W21" s="236"/>
      <c r="X21" s="236" t="s">
        <v>270</v>
      </c>
      <c r="Y21" s="236"/>
      <c r="Z21" s="236" t="s">
        <v>338</v>
      </c>
      <c r="AA21" s="236"/>
      <c r="AB21" s="236" t="s">
        <v>270</v>
      </c>
      <c r="AC21" s="236"/>
      <c r="AD21" s="236" t="s">
        <v>338</v>
      </c>
      <c r="AE21" s="236"/>
      <c r="AF21" s="236"/>
      <c r="AG21" s="236"/>
    </row>
    <row r="22" spans="1:37" ht="81" customHeight="1" x14ac:dyDescent="0.25">
      <c r="A22" s="239"/>
      <c r="B22" s="239"/>
      <c r="C22" s="189" t="s">
        <v>270</v>
      </c>
      <c r="D22" s="189" t="s">
        <v>338</v>
      </c>
      <c r="E22" s="189" t="s">
        <v>339</v>
      </c>
      <c r="F22" s="189" t="s">
        <v>340</v>
      </c>
      <c r="G22" s="239"/>
      <c r="H22" s="190" t="s">
        <v>341</v>
      </c>
      <c r="I22" s="190" t="s">
        <v>342</v>
      </c>
      <c r="J22" s="190" t="s">
        <v>341</v>
      </c>
      <c r="K22" s="190" t="s">
        <v>342</v>
      </c>
      <c r="L22" s="190" t="s">
        <v>341</v>
      </c>
      <c r="M22" s="190" t="s">
        <v>342</v>
      </c>
      <c r="N22" s="190" t="s">
        <v>341</v>
      </c>
      <c r="O22" s="190" t="s">
        <v>342</v>
      </c>
      <c r="P22" s="190" t="s">
        <v>341</v>
      </c>
      <c r="Q22" s="190" t="s">
        <v>342</v>
      </c>
      <c r="R22" s="190" t="s">
        <v>341</v>
      </c>
      <c r="S22" s="190" t="s">
        <v>342</v>
      </c>
      <c r="T22" s="190" t="s">
        <v>341</v>
      </c>
      <c r="U22" s="190" t="s">
        <v>342</v>
      </c>
      <c r="V22" s="190" t="s">
        <v>341</v>
      </c>
      <c r="W22" s="190" t="s">
        <v>342</v>
      </c>
      <c r="X22" s="190" t="s">
        <v>341</v>
      </c>
      <c r="Y22" s="190" t="s">
        <v>342</v>
      </c>
      <c r="Z22" s="190" t="s">
        <v>341</v>
      </c>
      <c r="AA22" s="190" t="s">
        <v>342</v>
      </c>
      <c r="AB22" s="190" t="s">
        <v>341</v>
      </c>
      <c r="AC22" s="190" t="s">
        <v>342</v>
      </c>
      <c r="AD22" s="190" t="s">
        <v>341</v>
      </c>
      <c r="AE22" s="190" t="s">
        <v>342</v>
      </c>
      <c r="AF22" s="189" t="s">
        <v>343</v>
      </c>
      <c r="AG22" s="189"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2" t="s">
        <v>12</v>
      </c>
      <c r="B24" s="195" t="s">
        <v>344</v>
      </c>
      <c r="C24" s="196">
        <v>0</v>
      </c>
      <c r="D24" s="196">
        <f>N24</f>
        <v>0.65968422000000004</v>
      </c>
      <c r="E24" s="196">
        <v>0</v>
      </c>
      <c r="F24" s="197">
        <v>0</v>
      </c>
      <c r="G24" s="196">
        <v>0</v>
      </c>
      <c r="H24" s="196">
        <v>0</v>
      </c>
      <c r="I24" s="196">
        <v>0</v>
      </c>
      <c r="J24" s="196">
        <v>0</v>
      </c>
      <c r="K24" s="196">
        <v>0</v>
      </c>
      <c r="L24" s="196">
        <v>0</v>
      </c>
      <c r="M24" s="196">
        <v>0</v>
      </c>
      <c r="N24" s="28">
        <f>SUM(N25:N29)</f>
        <v>0.65968422000000004</v>
      </c>
      <c r="O24" s="196">
        <v>4</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6">
        <v>0</v>
      </c>
      <c r="AF24" s="196">
        <f>L24</f>
        <v>0</v>
      </c>
      <c r="AG24" s="28">
        <f>J24+N24</f>
        <v>0.65968422000000004</v>
      </c>
      <c r="AH24" s="198"/>
    </row>
    <row r="25" spans="1:37" ht="24" customHeight="1" x14ac:dyDescent="0.25">
      <c r="A25" s="147" t="s">
        <v>345</v>
      </c>
      <c r="B25" s="199" t="s">
        <v>346</v>
      </c>
      <c r="C25" s="28">
        <v>0</v>
      </c>
      <c r="D25" s="28">
        <f t="shared" ref="D25:D72" si="1">N25</f>
        <v>0</v>
      </c>
      <c r="E25" s="28">
        <v>0</v>
      </c>
      <c r="F25" s="200">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96">
        <f t="shared" ref="AF25:AF72" si="2">L25</f>
        <v>0</v>
      </c>
      <c r="AG25" s="28">
        <f t="shared" ref="AG25:AG72" si="3">J25+N25</f>
        <v>0</v>
      </c>
      <c r="AH25" s="198"/>
    </row>
    <row r="26" spans="1:37" x14ac:dyDescent="0.25">
      <c r="A26" s="147" t="s">
        <v>347</v>
      </c>
      <c r="B26" s="199" t="s">
        <v>348</v>
      </c>
      <c r="C26" s="28">
        <v>0</v>
      </c>
      <c r="D26" s="28">
        <f t="shared" si="1"/>
        <v>0</v>
      </c>
      <c r="E26" s="28">
        <v>0</v>
      </c>
      <c r="F26" s="200">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96">
        <f t="shared" si="2"/>
        <v>0</v>
      </c>
      <c r="AG26" s="28">
        <f t="shared" si="3"/>
        <v>0</v>
      </c>
      <c r="AH26" s="198"/>
    </row>
    <row r="27" spans="1:37" ht="31.5" x14ac:dyDescent="0.25">
      <c r="A27" s="147" t="s">
        <v>349</v>
      </c>
      <c r="B27" s="199" t="s">
        <v>350</v>
      </c>
      <c r="C27" s="28">
        <v>0</v>
      </c>
      <c r="D27" s="28">
        <f t="shared" si="1"/>
        <v>0</v>
      </c>
      <c r="E27" s="28">
        <v>0</v>
      </c>
      <c r="F27" s="200">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96">
        <f t="shared" si="2"/>
        <v>0</v>
      </c>
      <c r="AG27" s="28">
        <f t="shared" si="3"/>
        <v>0</v>
      </c>
      <c r="AH27" s="198"/>
    </row>
    <row r="28" spans="1:37" x14ac:dyDescent="0.25">
      <c r="A28" s="147" t="s">
        <v>351</v>
      </c>
      <c r="B28" s="199" t="s">
        <v>352</v>
      </c>
      <c r="C28" s="28">
        <v>0</v>
      </c>
      <c r="D28" s="28">
        <f t="shared" si="1"/>
        <v>0.65968422000000004</v>
      </c>
      <c r="E28" s="28">
        <v>0</v>
      </c>
      <c r="F28" s="200">
        <v>0</v>
      </c>
      <c r="G28" s="28">
        <v>0</v>
      </c>
      <c r="H28" s="28">
        <v>0</v>
      </c>
      <c r="I28" s="28">
        <v>0</v>
      </c>
      <c r="J28" s="28">
        <v>0</v>
      </c>
      <c r="K28" s="28">
        <v>0</v>
      </c>
      <c r="L28" s="28">
        <v>0</v>
      </c>
      <c r="M28" s="28">
        <v>0</v>
      </c>
      <c r="N28" s="28">
        <v>0.65968422000000004</v>
      </c>
      <c r="O28" s="28">
        <v>4</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96">
        <f t="shared" si="2"/>
        <v>0</v>
      </c>
      <c r="AG28" s="28">
        <f t="shared" si="3"/>
        <v>0.65968422000000004</v>
      </c>
      <c r="AH28" s="198"/>
    </row>
    <row r="29" spans="1:37" x14ac:dyDescent="0.25">
      <c r="A29" s="147" t="s">
        <v>353</v>
      </c>
      <c r="B29" s="201" t="s">
        <v>354</v>
      </c>
      <c r="C29" s="28">
        <v>0</v>
      </c>
      <c r="D29" s="28">
        <f t="shared" si="1"/>
        <v>0</v>
      </c>
      <c r="E29" s="28">
        <v>0</v>
      </c>
      <c r="F29" s="200">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96">
        <f t="shared" si="2"/>
        <v>0</v>
      </c>
      <c r="AG29" s="28">
        <f t="shared" si="3"/>
        <v>0</v>
      </c>
      <c r="AH29" s="198"/>
    </row>
    <row r="30" spans="1:37" s="8" customFormat="1" ht="47.25" x14ac:dyDescent="0.25">
      <c r="A30" s="142" t="s">
        <v>14</v>
      </c>
      <c r="B30" s="195" t="s">
        <v>355</v>
      </c>
      <c r="C30" s="196">
        <v>0</v>
      </c>
      <c r="D30" s="196">
        <f t="shared" si="1"/>
        <v>0.54973684999999994</v>
      </c>
      <c r="E30" s="196">
        <v>0</v>
      </c>
      <c r="F30" s="196">
        <v>0</v>
      </c>
      <c r="G30" s="196">
        <v>0</v>
      </c>
      <c r="H30" s="196">
        <v>0</v>
      </c>
      <c r="I30" s="196">
        <v>0</v>
      </c>
      <c r="J30" s="196">
        <v>0</v>
      </c>
      <c r="K30" s="196">
        <v>0</v>
      </c>
      <c r="L30" s="196">
        <v>0</v>
      </c>
      <c r="M30" s="196">
        <v>0</v>
      </c>
      <c r="N30" s="196">
        <f>N31+N32+N33+N34</f>
        <v>0.54973684999999994</v>
      </c>
      <c r="O30" s="196">
        <v>4</v>
      </c>
      <c r="P30" s="196">
        <v>0</v>
      </c>
      <c r="Q30" s="196">
        <v>0</v>
      </c>
      <c r="R30" s="28">
        <v>0</v>
      </c>
      <c r="S30" s="196">
        <v>0</v>
      </c>
      <c r="T30" s="196">
        <v>0</v>
      </c>
      <c r="U30" s="196">
        <v>0</v>
      </c>
      <c r="V30" s="196">
        <v>0</v>
      </c>
      <c r="W30" s="196">
        <v>0</v>
      </c>
      <c r="X30" s="196">
        <v>0</v>
      </c>
      <c r="Y30" s="196">
        <v>0</v>
      </c>
      <c r="Z30" s="196">
        <v>0</v>
      </c>
      <c r="AA30" s="196">
        <v>0</v>
      </c>
      <c r="AB30" s="196">
        <v>0</v>
      </c>
      <c r="AC30" s="196">
        <v>0</v>
      </c>
      <c r="AD30" s="196">
        <v>0</v>
      </c>
      <c r="AE30" s="196">
        <v>0</v>
      </c>
      <c r="AF30" s="196">
        <f t="shared" si="2"/>
        <v>0</v>
      </c>
      <c r="AG30" s="196">
        <f t="shared" si="3"/>
        <v>0.54973684999999994</v>
      </c>
      <c r="AH30" s="198"/>
    </row>
    <row r="31" spans="1:37" x14ac:dyDescent="0.25">
      <c r="A31" s="147" t="s">
        <v>356</v>
      </c>
      <c r="B31" s="199" t="s">
        <v>357</v>
      </c>
      <c r="C31" s="28">
        <v>0</v>
      </c>
      <c r="D31" s="28">
        <f>N31</f>
        <v>0</v>
      </c>
      <c r="E31" s="28">
        <v>0</v>
      </c>
      <c r="F31" s="28">
        <v>0</v>
      </c>
      <c r="G31" s="196">
        <v>0</v>
      </c>
      <c r="H31" s="28">
        <v>0</v>
      </c>
      <c r="I31" s="28">
        <v>0</v>
      </c>
      <c r="J31" s="196">
        <v>0</v>
      </c>
      <c r="K31" s="28">
        <v>0</v>
      </c>
      <c r="L31" s="28">
        <v>0</v>
      </c>
      <c r="M31" s="28">
        <v>0</v>
      </c>
      <c r="N31" s="28">
        <v>0</v>
      </c>
      <c r="O31" s="28">
        <v>0</v>
      </c>
      <c r="P31" s="28">
        <v>0</v>
      </c>
      <c r="Q31" s="28">
        <v>0</v>
      </c>
      <c r="R31" s="196">
        <v>0</v>
      </c>
      <c r="S31" s="28">
        <v>0</v>
      </c>
      <c r="T31" s="28">
        <v>0</v>
      </c>
      <c r="U31" s="28">
        <v>0</v>
      </c>
      <c r="V31" s="196">
        <v>0</v>
      </c>
      <c r="W31" s="28">
        <v>0</v>
      </c>
      <c r="X31" s="196">
        <v>0</v>
      </c>
      <c r="Y31" s="28">
        <v>0</v>
      </c>
      <c r="Z31" s="196">
        <v>0</v>
      </c>
      <c r="AA31" s="28">
        <v>0</v>
      </c>
      <c r="AB31" s="196">
        <v>0</v>
      </c>
      <c r="AC31" s="28">
        <v>0</v>
      </c>
      <c r="AD31" s="196">
        <v>0</v>
      </c>
      <c r="AE31" s="28">
        <v>0</v>
      </c>
      <c r="AF31" s="196">
        <f t="shared" si="2"/>
        <v>0</v>
      </c>
      <c r="AG31" s="196">
        <f t="shared" si="3"/>
        <v>0</v>
      </c>
      <c r="AH31" s="198"/>
    </row>
    <row r="32" spans="1:37" ht="31.5" x14ac:dyDescent="0.25">
      <c r="A32" s="147" t="s">
        <v>358</v>
      </c>
      <c r="B32" s="199" t="s">
        <v>359</v>
      </c>
      <c r="C32" s="28">
        <v>0</v>
      </c>
      <c r="D32" s="28">
        <f t="shared" si="1"/>
        <v>3.254344E-2</v>
      </c>
      <c r="E32" s="28">
        <v>0</v>
      </c>
      <c r="F32" s="28">
        <v>0</v>
      </c>
      <c r="G32" s="196">
        <v>0</v>
      </c>
      <c r="H32" s="28">
        <v>0</v>
      </c>
      <c r="I32" s="28">
        <v>0</v>
      </c>
      <c r="J32" s="196">
        <v>0</v>
      </c>
      <c r="K32" s="28">
        <v>0</v>
      </c>
      <c r="L32" s="28">
        <v>0</v>
      </c>
      <c r="M32" s="28">
        <v>0</v>
      </c>
      <c r="N32" s="28">
        <v>3.254344E-2</v>
      </c>
      <c r="O32" s="28">
        <v>4</v>
      </c>
      <c r="P32" s="28">
        <v>0</v>
      </c>
      <c r="Q32" s="28">
        <v>0</v>
      </c>
      <c r="R32" s="196">
        <v>0</v>
      </c>
      <c r="S32" s="28">
        <v>0</v>
      </c>
      <c r="T32" s="28">
        <v>0</v>
      </c>
      <c r="U32" s="28">
        <v>0</v>
      </c>
      <c r="V32" s="196">
        <v>0</v>
      </c>
      <c r="W32" s="28">
        <v>0</v>
      </c>
      <c r="X32" s="196">
        <v>0</v>
      </c>
      <c r="Y32" s="28">
        <v>0</v>
      </c>
      <c r="Z32" s="196">
        <v>0</v>
      </c>
      <c r="AA32" s="28">
        <v>0</v>
      </c>
      <c r="AB32" s="196">
        <v>0</v>
      </c>
      <c r="AC32" s="28">
        <v>0</v>
      </c>
      <c r="AD32" s="196">
        <v>0</v>
      </c>
      <c r="AE32" s="28">
        <v>0</v>
      </c>
      <c r="AF32" s="196">
        <f t="shared" si="2"/>
        <v>0</v>
      </c>
      <c r="AG32" s="28">
        <f t="shared" si="3"/>
        <v>3.254344E-2</v>
      </c>
      <c r="AH32" s="198"/>
    </row>
    <row r="33" spans="1:34" x14ac:dyDescent="0.25">
      <c r="A33" s="147" t="s">
        <v>360</v>
      </c>
      <c r="B33" s="199" t="s">
        <v>361</v>
      </c>
      <c r="C33" s="28">
        <v>0</v>
      </c>
      <c r="D33" s="28">
        <f t="shared" si="1"/>
        <v>0.51530065999999997</v>
      </c>
      <c r="E33" s="28">
        <v>0</v>
      </c>
      <c r="F33" s="28">
        <v>0</v>
      </c>
      <c r="G33" s="196">
        <v>0</v>
      </c>
      <c r="H33" s="28">
        <v>0</v>
      </c>
      <c r="I33" s="28">
        <v>0</v>
      </c>
      <c r="J33" s="196">
        <v>0</v>
      </c>
      <c r="K33" s="28">
        <v>0</v>
      </c>
      <c r="L33" s="28">
        <v>0</v>
      </c>
      <c r="M33" s="28">
        <v>0</v>
      </c>
      <c r="N33" s="28">
        <v>0.51530065999999997</v>
      </c>
      <c r="O33" s="28">
        <v>4</v>
      </c>
      <c r="P33" s="28">
        <v>0</v>
      </c>
      <c r="Q33" s="28">
        <v>0</v>
      </c>
      <c r="R33" s="196">
        <v>0</v>
      </c>
      <c r="S33" s="28">
        <v>0</v>
      </c>
      <c r="T33" s="28">
        <v>0</v>
      </c>
      <c r="U33" s="28">
        <v>0</v>
      </c>
      <c r="V33" s="196">
        <v>0</v>
      </c>
      <c r="W33" s="28">
        <v>0</v>
      </c>
      <c r="X33" s="196">
        <v>0</v>
      </c>
      <c r="Y33" s="28">
        <v>0</v>
      </c>
      <c r="Z33" s="196">
        <v>0</v>
      </c>
      <c r="AA33" s="28">
        <v>0</v>
      </c>
      <c r="AB33" s="196">
        <v>0</v>
      </c>
      <c r="AC33" s="28">
        <v>0</v>
      </c>
      <c r="AD33" s="196">
        <v>0</v>
      </c>
      <c r="AE33" s="28">
        <v>0</v>
      </c>
      <c r="AF33" s="196">
        <f t="shared" si="2"/>
        <v>0</v>
      </c>
      <c r="AG33" s="28">
        <f t="shared" si="3"/>
        <v>0.51530065999999997</v>
      </c>
      <c r="AH33" s="198"/>
    </row>
    <row r="34" spans="1:34" x14ac:dyDescent="0.25">
      <c r="A34" s="147" t="s">
        <v>362</v>
      </c>
      <c r="B34" s="199" t="s">
        <v>363</v>
      </c>
      <c r="C34" s="28">
        <v>0</v>
      </c>
      <c r="D34" s="28">
        <f t="shared" si="1"/>
        <v>1.8927499999999999E-3</v>
      </c>
      <c r="E34" s="28">
        <v>0</v>
      </c>
      <c r="F34" s="28">
        <v>0</v>
      </c>
      <c r="G34" s="196">
        <v>0</v>
      </c>
      <c r="H34" s="28">
        <v>0</v>
      </c>
      <c r="I34" s="28">
        <v>0</v>
      </c>
      <c r="J34" s="196">
        <v>0</v>
      </c>
      <c r="K34" s="28">
        <v>0</v>
      </c>
      <c r="L34" s="28">
        <v>0</v>
      </c>
      <c r="M34" s="28">
        <v>0</v>
      </c>
      <c r="N34" s="28">
        <v>1.8927499999999999E-3</v>
      </c>
      <c r="O34" s="28">
        <v>0</v>
      </c>
      <c r="P34" s="28">
        <v>0</v>
      </c>
      <c r="Q34" s="28">
        <v>0</v>
      </c>
      <c r="R34" s="196">
        <v>0</v>
      </c>
      <c r="S34" s="28">
        <v>0</v>
      </c>
      <c r="T34" s="28">
        <v>0</v>
      </c>
      <c r="U34" s="28">
        <v>0</v>
      </c>
      <c r="V34" s="196">
        <v>0</v>
      </c>
      <c r="W34" s="28">
        <v>0</v>
      </c>
      <c r="X34" s="196">
        <v>0</v>
      </c>
      <c r="Y34" s="28">
        <v>0</v>
      </c>
      <c r="Z34" s="196">
        <v>0</v>
      </c>
      <c r="AA34" s="28">
        <v>0</v>
      </c>
      <c r="AB34" s="196">
        <v>0</v>
      </c>
      <c r="AC34" s="28">
        <v>0</v>
      </c>
      <c r="AD34" s="196">
        <v>0</v>
      </c>
      <c r="AE34" s="28">
        <v>0</v>
      </c>
      <c r="AF34" s="196">
        <f t="shared" si="2"/>
        <v>0</v>
      </c>
      <c r="AG34" s="28">
        <f t="shared" si="3"/>
        <v>1.8927499999999999E-3</v>
      </c>
      <c r="AH34" s="198"/>
    </row>
    <row r="35" spans="1:34" s="8" customFormat="1" ht="31.5" x14ac:dyDescent="0.25">
      <c r="A35" s="142" t="s">
        <v>16</v>
      </c>
      <c r="B35" s="195" t="s">
        <v>364</v>
      </c>
      <c r="C35" s="196">
        <v>0</v>
      </c>
      <c r="D35" s="196">
        <f t="shared" si="1"/>
        <v>0</v>
      </c>
      <c r="E35" s="196">
        <v>0</v>
      </c>
      <c r="F35" s="196">
        <v>0</v>
      </c>
      <c r="G35" s="196">
        <v>0</v>
      </c>
      <c r="H35" s="196">
        <v>0</v>
      </c>
      <c r="I35" s="196">
        <v>0</v>
      </c>
      <c r="J35" s="196">
        <v>0</v>
      </c>
      <c r="K35" s="196">
        <v>0</v>
      </c>
      <c r="L35" s="196">
        <v>0</v>
      </c>
      <c r="M35" s="196">
        <v>0</v>
      </c>
      <c r="N35" s="196">
        <v>0</v>
      </c>
      <c r="O35" s="196">
        <v>0</v>
      </c>
      <c r="P35" s="196">
        <v>0</v>
      </c>
      <c r="Q35" s="196">
        <v>0</v>
      </c>
      <c r="R35" s="196">
        <v>0</v>
      </c>
      <c r="S35" s="196">
        <v>0</v>
      </c>
      <c r="T35" s="196">
        <v>0</v>
      </c>
      <c r="U35" s="196">
        <v>0</v>
      </c>
      <c r="V35" s="196">
        <v>0</v>
      </c>
      <c r="W35" s="196">
        <v>0</v>
      </c>
      <c r="X35" s="196">
        <v>0</v>
      </c>
      <c r="Y35" s="196">
        <v>0</v>
      </c>
      <c r="Z35" s="196">
        <v>0</v>
      </c>
      <c r="AA35" s="196">
        <v>0</v>
      </c>
      <c r="AB35" s="196">
        <v>0</v>
      </c>
      <c r="AC35" s="196">
        <v>0</v>
      </c>
      <c r="AD35" s="196">
        <v>0</v>
      </c>
      <c r="AE35" s="196">
        <v>0</v>
      </c>
      <c r="AF35" s="196">
        <f t="shared" si="2"/>
        <v>0</v>
      </c>
      <c r="AG35" s="196">
        <f t="shared" si="3"/>
        <v>0</v>
      </c>
      <c r="AH35" s="198"/>
    </row>
    <row r="36" spans="1:34" ht="31.5" x14ac:dyDescent="0.25">
      <c r="A36" s="147" t="s">
        <v>365</v>
      </c>
      <c r="B36" s="202" t="s">
        <v>366</v>
      </c>
      <c r="C36" s="203">
        <v>0</v>
      </c>
      <c r="D36" s="28">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96">
        <f t="shared" si="2"/>
        <v>0</v>
      </c>
      <c r="AG36" s="28">
        <f t="shared" si="3"/>
        <v>0</v>
      </c>
      <c r="AH36" s="198"/>
    </row>
    <row r="37" spans="1:34" x14ac:dyDescent="0.25">
      <c r="A37" s="147" t="s">
        <v>367</v>
      </c>
      <c r="B37" s="202"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96">
        <f t="shared" si="2"/>
        <v>0</v>
      </c>
      <c r="AG37" s="28">
        <f t="shared" si="3"/>
        <v>0</v>
      </c>
      <c r="AH37" s="198"/>
    </row>
    <row r="38" spans="1:34" x14ac:dyDescent="0.25">
      <c r="A38" s="147" t="s">
        <v>369</v>
      </c>
      <c r="B38" s="202"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96">
        <f t="shared" si="2"/>
        <v>0</v>
      </c>
      <c r="AG38" s="28">
        <f t="shared" si="3"/>
        <v>0</v>
      </c>
      <c r="AH38" s="198"/>
    </row>
    <row r="39" spans="1:34" ht="31.5" x14ac:dyDescent="0.25">
      <c r="A39" s="147" t="s">
        <v>371</v>
      </c>
      <c r="B39" s="199"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96">
        <f t="shared" si="2"/>
        <v>0</v>
      </c>
      <c r="AG39" s="28">
        <f t="shared" si="3"/>
        <v>0</v>
      </c>
      <c r="AH39" s="198"/>
    </row>
    <row r="40" spans="1:34" ht="31.5" x14ac:dyDescent="0.25">
      <c r="A40" s="147" t="s">
        <v>373</v>
      </c>
      <c r="B40" s="199"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96">
        <f t="shared" si="2"/>
        <v>0</v>
      </c>
      <c r="AG40" s="28">
        <f t="shared" si="3"/>
        <v>0</v>
      </c>
      <c r="AH40" s="198"/>
    </row>
    <row r="41" spans="1:34" x14ac:dyDescent="0.25">
      <c r="A41" s="147" t="s">
        <v>375</v>
      </c>
      <c r="B41" s="199"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96">
        <f t="shared" si="2"/>
        <v>0</v>
      </c>
      <c r="AG41" s="28">
        <f t="shared" si="3"/>
        <v>0</v>
      </c>
      <c r="AH41" s="198"/>
    </row>
    <row r="42" spans="1:34" x14ac:dyDescent="0.25">
      <c r="A42" s="147" t="s">
        <v>377</v>
      </c>
      <c r="B42" s="202"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96">
        <f t="shared" si="2"/>
        <v>0</v>
      </c>
      <c r="AG42" s="28">
        <f t="shared" si="3"/>
        <v>0</v>
      </c>
      <c r="AH42" s="198"/>
    </row>
    <row r="43" spans="1:34" x14ac:dyDescent="0.25">
      <c r="A43" s="147" t="s">
        <v>379</v>
      </c>
      <c r="B43" s="202"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96">
        <f t="shared" si="2"/>
        <v>0</v>
      </c>
      <c r="AG43" s="28">
        <f t="shared" si="3"/>
        <v>0</v>
      </c>
      <c r="AH43" s="198"/>
    </row>
    <row r="44" spans="1:34" x14ac:dyDescent="0.25">
      <c r="A44" s="147" t="s">
        <v>381</v>
      </c>
      <c r="B44" s="202" t="s">
        <v>382</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96">
        <f t="shared" si="2"/>
        <v>0</v>
      </c>
      <c r="AG44" s="28">
        <f t="shared" si="3"/>
        <v>0</v>
      </c>
      <c r="AH44" s="198"/>
    </row>
    <row r="45" spans="1:34" s="8" customFormat="1" x14ac:dyDescent="0.25">
      <c r="A45" s="142" t="s">
        <v>18</v>
      </c>
      <c r="B45" s="195" t="s">
        <v>383</v>
      </c>
      <c r="C45" s="196">
        <v>0</v>
      </c>
      <c r="D45" s="196">
        <f t="shared" si="1"/>
        <v>0</v>
      </c>
      <c r="E45" s="196">
        <v>0</v>
      </c>
      <c r="F45" s="196">
        <v>0</v>
      </c>
      <c r="G45" s="196">
        <v>0</v>
      </c>
      <c r="H45" s="196">
        <v>0</v>
      </c>
      <c r="I45" s="196">
        <v>0</v>
      </c>
      <c r="J45" s="196">
        <v>0</v>
      </c>
      <c r="K45" s="196">
        <v>0</v>
      </c>
      <c r="L45" s="196">
        <v>0</v>
      </c>
      <c r="M45" s="196">
        <v>0</v>
      </c>
      <c r="N45" s="196">
        <v>0</v>
      </c>
      <c r="O45" s="196">
        <v>0</v>
      </c>
      <c r="P45" s="196">
        <v>0</v>
      </c>
      <c r="Q45" s="196">
        <v>0</v>
      </c>
      <c r="R45" s="196">
        <v>0</v>
      </c>
      <c r="S45" s="196">
        <v>0</v>
      </c>
      <c r="T45" s="196">
        <v>0</v>
      </c>
      <c r="U45" s="196">
        <v>0</v>
      </c>
      <c r="V45" s="196">
        <v>0</v>
      </c>
      <c r="W45" s="196">
        <v>0</v>
      </c>
      <c r="X45" s="196">
        <v>0</v>
      </c>
      <c r="Y45" s="196">
        <v>0</v>
      </c>
      <c r="Z45" s="196">
        <v>0</v>
      </c>
      <c r="AA45" s="196">
        <v>0</v>
      </c>
      <c r="AB45" s="196">
        <v>0</v>
      </c>
      <c r="AC45" s="196">
        <v>0</v>
      </c>
      <c r="AD45" s="196">
        <v>0</v>
      </c>
      <c r="AE45" s="196">
        <v>0</v>
      </c>
      <c r="AF45" s="196">
        <f t="shared" si="2"/>
        <v>0</v>
      </c>
      <c r="AG45" s="196">
        <f t="shared" si="3"/>
        <v>0</v>
      </c>
      <c r="AH45" s="198"/>
    </row>
    <row r="46" spans="1:34" x14ac:dyDescent="0.25">
      <c r="A46" s="147" t="s">
        <v>384</v>
      </c>
      <c r="B46" s="199"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96">
        <f t="shared" si="2"/>
        <v>0</v>
      </c>
      <c r="AG46" s="28">
        <f t="shared" si="3"/>
        <v>0</v>
      </c>
      <c r="AH46" s="198"/>
    </row>
    <row r="47" spans="1:34" x14ac:dyDescent="0.25">
      <c r="A47" s="147" t="s">
        <v>386</v>
      </c>
      <c r="B47" s="199"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96">
        <f t="shared" si="2"/>
        <v>0</v>
      </c>
      <c r="AG47" s="28">
        <f t="shared" si="3"/>
        <v>0</v>
      </c>
      <c r="AH47" s="198"/>
    </row>
    <row r="48" spans="1:34" x14ac:dyDescent="0.25">
      <c r="A48" s="147" t="s">
        <v>387</v>
      </c>
      <c r="B48" s="199"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96">
        <f t="shared" si="2"/>
        <v>0</v>
      </c>
      <c r="AG48" s="28">
        <f t="shared" si="3"/>
        <v>0</v>
      </c>
      <c r="AH48" s="198"/>
    </row>
    <row r="49" spans="1:34" ht="31.5" x14ac:dyDescent="0.25">
      <c r="A49" s="147" t="s">
        <v>388</v>
      </c>
      <c r="B49" s="199"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96">
        <f t="shared" si="2"/>
        <v>0</v>
      </c>
      <c r="AG49" s="28">
        <f t="shared" si="3"/>
        <v>0</v>
      </c>
      <c r="AH49" s="198"/>
    </row>
    <row r="50" spans="1:34" ht="31.5" x14ac:dyDescent="0.25">
      <c r="A50" s="147" t="s">
        <v>389</v>
      </c>
      <c r="B50" s="199"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96">
        <f t="shared" si="2"/>
        <v>0</v>
      </c>
      <c r="AG50" s="28">
        <f t="shared" si="3"/>
        <v>0</v>
      </c>
      <c r="AH50" s="198"/>
    </row>
    <row r="51" spans="1:34" x14ac:dyDescent="0.25">
      <c r="A51" s="147" t="s">
        <v>390</v>
      </c>
      <c r="B51" s="199"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96">
        <f t="shared" si="2"/>
        <v>0</v>
      </c>
      <c r="AG51" s="28">
        <f t="shared" si="3"/>
        <v>0</v>
      </c>
      <c r="AH51" s="198"/>
    </row>
    <row r="52" spans="1:34" x14ac:dyDescent="0.25">
      <c r="A52" s="147" t="s">
        <v>391</v>
      </c>
      <c r="B52" s="202"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96">
        <f t="shared" si="2"/>
        <v>0</v>
      </c>
      <c r="AG52" s="28">
        <f t="shared" si="3"/>
        <v>0</v>
      </c>
      <c r="AH52" s="198"/>
    </row>
    <row r="53" spans="1:34" x14ac:dyDescent="0.25">
      <c r="A53" s="147" t="s">
        <v>392</v>
      </c>
      <c r="B53" s="202"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96">
        <f t="shared" si="2"/>
        <v>0</v>
      </c>
      <c r="AG53" s="28">
        <f t="shared" si="3"/>
        <v>0</v>
      </c>
      <c r="AH53" s="198"/>
    </row>
    <row r="54" spans="1:34" x14ac:dyDescent="0.25">
      <c r="A54" s="147" t="s">
        <v>393</v>
      </c>
      <c r="B54" s="202" t="s">
        <v>382</v>
      </c>
      <c r="C54" s="28">
        <v>0</v>
      </c>
      <c r="D54" s="28">
        <f t="shared" si="1"/>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96">
        <f t="shared" si="2"/>
        <v>0</v>
      </c>
      <c r="AG54" s="28">
        <f t="shared" si="3"/>
        <v>0</v>
      </c>
      <c r="AH54" s="198"/>
    </row>
    <row r="55" spans="1:34" s="8" customFormat="1" ht="35.25" customHeight="1" x14ac:dyDescent="0.25">
      <c r="A55" s="142" t="s">
        <v>20</v>
      </c>
      <c r="B55" s="195" t="s">
        <v>394</v>
      </c>
      <c r="C55" s="196">
        <v>0</v>
      </c>
      <c r="D55" s="196">
        <f t="shared" si="1"/>
        <v>0.54973684999999994</v>
      </c>
      <c r="E55" s="196">
        <v>0</v>
      </c>
      <c r="F55" s="196">
        <v>0</v>
      </c>
      <c r="G55" s="196">
        <v>0</v>
      </c>
      <c r="H55" s="196">
        <v>0</v>
      </c>
      <c r="I55" s="196">
        <v>0</v>
      </c>
      <c r="J55" s="196">
        <v>0</v>
      </c>
      <c r="K55" s="196">
        <v>0</v>
      </c>
      <c r="L55" s="196">
        <v>0</v>
      </c>
      <c r="M55" s="196">
        <v>0</v>
      </c>
      <c r="N55" s="196">
        <f>N56</f>
        <v>0.54973684999999994</v>
      </c>
      <c r="O55" s="196">
        <f>O56</f>
        <v>4</v>
      </c>
      <c r="P55" s="196">
        <f>P56</f>
        <v>0</v>
      </c>
      <c r="Q55" s="196">
        <v>0</v>
      </c>
      <c r="R55" s="196">
        <v>0</v>
      </c>
      <c r="S55" s="196">
        <v>0</v>
      </c>
      <c r="T55" s="196">
        <v>0</v>
      </c>
      <c r="U55" s="196">
        <v>0</v>
      </c>
      <c r="V55" s="196">
        <v>0</v>
      </c>
      <c r="W55" s="196">
        <v>0</v>
      </c>
      <c r="X55" s="196">
        <v>0</v>
      </c>
      <c r="Y55" s="196">
        <v>0</v>
      </c>
      <c r="Z55" s="196">
        <v>0</v>
      </c>
      <c r="AA55" s="196">
        <v>0</v>
      </c>
      <c r="AB55" s="196">
        <v>0</v>
      </c>
      <c r="AC55" s="196">
        <v>0</v>
      </c>
      <c r="AD55" s="196">
        <v>0</v>
      </c>
      <c r="AE55" s="196">
        <v>0</v>
      </c>
      <c r="AF55" s="196">
        <f t="shared" si="2"/>
        <v>0</v>
      </c>
      <c r="AG55" s="196">
        <f t="shared" si="3"/>
        <v>0.54973684999999994</v>
      </c>
      <c r="AH55" s="198"/>
    </row>
    <row r="56" spans="1:34" x14ac:dyDescent="0.25">
      <c r="A56" s="147" t="s">
        <v>395</v>
      </c>
      <c r="B56" s="199" t="s">
        <v>396</v>
      </c>
      <c r="C56" s="28">
        <v>0</v>
      </c>
      <c r="D56" s="28">
        <f t="shared" si="1"/>
        <v>0.54973684999999994</v>
      </c>
      <c r="E56" s="28">
        <v>0</v>
      </c>
      <c r="F56" s="28">
        <v>0</v>
      </c>
      <c r="G56" s="28">
        <v>0</v>
      </c>
      <c r="H56" s="28">
        <v>0</v>
      </c>
      <c r="I56" s="28">
        <v>0</v>
      </c>
      <c r="J56" s="28">
        <v>0</v>
      </c>
      <c r="K56" s="28">
        <v>0</v>
      </c>
      <c r="L56" s="28">
        <v>0</v>
      </c>
      <c r="M56" s="28">
        <v>0</v>
      </c>
      <c r="N56" s="28">
        <v>0.54973684999999994</v>
      </c>
      <c r="O56" s="28">
        <v>4</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96">
        <f t="shared" si="2"/>
        <v>0</v>
      </c>
      <c r="AG56" s="28">
        <f t="shared" si="3"/>
        <v>0.54973684999999994</v>
      </c>
      <c r="AH56" s="198"/>
    </row>
    <row r="57" spans="1:34" x14ac:dyDescent="0.25">
      <c r="A57" s="147" t="s">
        <v>397</v>
      </c>
      <c r="B57" s="199"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96">
        <f t="shared" si="2"/>
        <v>0</v>
      </c>
      <c r="AG57" s="28">
        <f t="shared" si="3"/>
        <v>0</v>
      </c>
      <c r="AH57" s="198"/>
    </row>
    <row r="58" spans="1:34" x14ac:dyDescent="0.25">
      <c r="A58" s="147" t="s">
        <v>399</v>
      </c>
      <c r="B58" s="202" t="s">
        <v>400</v>
      </c>
      <c r="C58" s="203">
        <v>0</v>
      </c>
      <c r="D58" s="203">
        <f t="shared" si="1"/>
        <v>0</v>
      </c>
      <c r="E58" s="203">
        <v>0</v>
      </c>
      <c r="F58" s="203">
        <v>0</v>
      </c>
      <c r="G58" s="203">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96">
        <f t="shared" si="2"/>
        <v>0</v>
      </c>
      <c r="AG58" s="28">
        <f t="shared" si="3"/>
        <v>0</v>
      </c>
      <c r="AH58" s="198"/>
    </row>
    <row r="59" spans="1:34" x14ac:dyDescent="0.25">
      <c r="A59" s="147" t="s">
        <v>401</v>
      </c>
      <c r="B59" s="202" t="s">
        <v>402</v>
      </c>
      <c r="C59" s="203">
        <v>0</v>
      </c>
      <c r="D59" s="28">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96">
        <f t="shared" si="2"/>
        <v>0</v>
      </c>
      <c r="AG59" s="28">
        <f t="shared" si="3"/>
        <v>0</v>
      </c>
      <c r="AH59" s="198"/>
    </row>
    <row r="60" spans="1:34" x14ac:dyDescent="0.25">
      <c r="A60" s="147" t="s">
        <v>403</v>
      </c>
      <c r="B60" s="202" t="s">
        <v>404</v>
      </c>
      <c r="C60" s="203">
        <v>0</v>
      </c>
      <c r="D60" s="203">
        <f t="shared" si="1"/>
        <v>0</v>
      </c>
      <c r="E60" s="203">
        <v>0</v>
      </c>
      <c r="F60" s="203">
        <v>0</v>
      </c>
      <c r="G60" s="203">
        <v>0</v>
      </c>
      <c r="H60" s="203">
        <v>0</v>
      </c>
      <c r="I60" s="28">
        <v>0</v>
      </c>
      <c r="J60" s="203">
        <v>0</v>
      </c>
      <c r="K60" s="28">
        <v>0</v>
      </c>
      <c r="L60" s="203">
        <v>0</v>
      </c>
      <c r="M60" s="28">
        <v>0</v>
      </c>
      <c r="N60" s="28">
        <v>0</v>
      </c>
      <c r="O60" s="28">
        <v>0</v>
      </c>
      <c r="P60" s="203">
        <v>0</v>
      </c>
      <c r="Q60" s="28">
        <v>0</v>
      </c>
      <c r="R60" s="203">
        <v>0</v>
      </c>
      <c r="S60" s="28">
        <v>0</v>
      </c>
      <c r="T60" s="203">
        <v>0</v>
      </c>
      <c r="U60" s="28">
        <v>0</v>
      </c>
      <c r="V60" s="203">
        <v>0</v>
      </c>
      <c r="W60" s="28">
        <v>0</v>
      </c>
      <c r="X60" s="203">
        <v>0</v>
      </c>
      <c r="Y60" s="28">
        <v>0</v>
      </c>
      <c r="Z60" s="203">
        <v>0</v>
      </c>
      <c r="AA60" s="28">
        <v>0</v>
      </c>
      <c r="AB60" s="203">
        <v>0</v>
      </c>
      <c r="AC60" s="28">
        <v>0</v>
      </c>
      <c r="AD60" s="203">
        <v>0</v>
      </c>
      <c r="AE60" s="28">
        <v>0</v>
      </c>
      <c r="AF60" s="196">
        <f t="shared" si="2"/>
        <v>0</v>
      </c>
      <c r="AG60" s="203">
        <f t="shared" si="3"/>
        <v>0</v>
      </c>
      <c r="AH60" s="198"/>
    </row>
    <row r="61" spans="1:34" x14ac:dyDescent="0.25">
      <c r="A61" s="147" t="s">
        <v>405</v>
      </c>
      <c r="B61" s="202"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96">
        <f t="shared" si="2"/>
        <v>0</v>
      </c>
      <c r="AG61" s="28">
        <f t="shared" si="3"/>
        <v>0</v>
      </c>
      <c r="AH61" s="198"/>
    </row>
    <row r="62" spans="1:34" x14ac:dyDescent="0.25">
      <c r="A62" s="147" t="s">
        <v>406</v>
      </c>
      <c r="B62" s="202"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96">
        <f t="shared" si="2"/>
        <v>0</v>
      </c>
      <c r="AG62" s="28">
        <f t="shared" si="3"/>
        <v>0</v>
      </c>
      <c r="AH62" s="198"/>
    </row>
    <row r="63" spans="1:34" x14ac:dyDescent="0.25">
      <c r="A63" s="147" t="s">
        <v>407</v>
      </c>
      <c r="B63" s="202" t="s">
        <v>382</v>
      </c>
      <c r="C63" s="28">
        <v>0</v>
      </c>
      <c r="D63" s="28">
        <f t="shared" si="1"/>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96">
        <f t="shared" si="2"/>
        <v>0</v>
      </c>
      <c r="AG63" s="28">
        <f t="shared" si="3"/>
        <v>0</v>
      </c>
      <c r="AH63" s="198"/>
    </row>
    <row r="64" spans="1:34" s="8" customFormat="1" ht="36.75" customHeight="1" x14ac:dyDescent="0.25">
      <c r="A64" s="142" t="s">
        <v>22</v>
      </c>
      <c r="B64" s="204" t="s">
        <v>408</v>
      </c>
      <c r="C64" s="205">
        <v>0</v>
      </c>
      <c r="D64" s="205">
        <f t="shared" si="1"/>
        <v>0</v>
      </c>
      <c r="E64" s="205">
        <v>0</v>
      </c>
      <c r="F64" s="205">
        <v>0</v>
      </c>
      <c r="G64" s="205">
        <v>0</v>
      </c>
      <c r="H64" s="205">
        <v>0</v>
      </c>
      <c r="I64" s="205">
        <v>0</v>
      </c>
      <c r="J64" s="205">
        <v>0</v>
      </c>
      <c r="K64" s="205">
        <v>0</v>
      </c>
      <c r="L64" s="205">
        <v>0</v>
      </c>
      <c r="M64" s="205">
        <v>0</v>
      </c>
      <c r="N64" s="205">
        <v>0</v>
      </c>
      <c r="O64" s="205">
        <v>0</v>
      </c>
      <c r="P64" s="205">
        <v>0</v>
      </c>
      <c r="Q64" s="205">
        <v>0</v>
      </c>
      <c r="R64" s="205">
        <v>0</v>
      </c>
      <c r="S64" s="205">
        <v>0</v>
      </c>
      <c r="T64" s="205">
        <v>0</v>
      </c>
      <c r="U64" s="205">
        <v>0</v>
      </c>
      <c r="V64" s="205">
        <v>0</v>
      </c>
      <c r="W64" s="205">
        <v>0</v>
      </c>
      <c r="X64" s="205">
        <v>0</v>
      </c>
      <c r="Y64" s="205">
        <v>0</v>
      </c>
      <c r="Z64" s="205">
        <v>0</v>
      </c>
      <c r="AA64" s="205">
        <v>0</v>
      </c>
      <c r="AB64" s="205">
        <v>0</v>
      </c>
      <c r="AC64" s="205">
        <v>0</v>
      </c>
      <c r="AD64" s="205">
        <v>0</v>
      </c>
      <c r="AE64" s="205">
        <v>0</v>
      </c>
      <c r="AF64" s="196">
        <f t="shared" si="2"/>
        <v>0</v>
      </c>
      <c r="AG64" s="205">
        <f t="shared" si="3"/>
        <v>0</v>
      </c>
      <c r="AH64" s="198"/>
    </row>
    <row r="65" spans="1:34" s="8" customFormat="1" x14ac:dyDescent="0.25">
      <c r="A65" s="142" t="s">
        <v>24</v>
      </c>
      <c r="B65" s="195" t="s">
        <v>409</v>
      </c>
      <c r="C65" s="196">
        <v>0</v>
      </c>
      <c r="D65" s="196">
        <f t="shared" si="1"/>
        <v>0</v>
      </c>
      <c r="E65" s="196">
        <v>0</v>
      </c>
      <c r="F65" s="196">
        <v>0</v>
      </c>
      <c r="G65" s="196">
        <v>0</v>
      </c>
      <c r="H65" s="196">
        <v>0</v>
      </c>
      <c r="I65" s="196">
        <v>0</v>
      </c>
      <c r="J65" s="196">
        <v>0</v>
      </c>
      <c r="K65" s="196">
        <v>0</v>
      </c>
      <c r="L65" s="196">
        <v>0</v>
      </c>
      <c r="M65" s="196">
        <v>0</v>
      </c>
      <c r="N65" s="196">
        <v>0</v>
      </c>
      <c r="O65" s="196">
        <v>0</v>
      </c>
      <c r="P65" s="196">
        <v>0</v>
      </c>
      <c r="Q65" s="196">
        <v>0</v>
      </c>
      <c r="R65" s="196">
        <v>0</v>
      </c>
      <c r="S65" s="196">
        <v>0</v>
      </c>
      <c r="T65" s="196">
        <v>0</v>
      </c>
      <c r="U65" s="196">
        <v>0</v>
      </c>
      <c r="V65" s="196">
        <v>0</v>
      </c>
      <c r="W65" s="196">
        <v>0</v>
      </c>
      <c r="X65" s="196">
        <v>0</v>
      </c>
      <c r="Y65" s="196">
        <v>0</v>
      </c>
      <c r="Z65" s="196">
        <v>0</v>
      </c>
      <c r="AA65" s="196">
        <v>0</v>
      </c>
      <c r="AB65" s="196">
        <v>0</v>
      </c>
      <c r="AC65" s="196">
        <v>0</v>
      </c>
      <c r="AD65" s="196">
        <v>0</v>
      </c>
      <c r="AE65" s="196">
        <v>0</v>
      </c>
      <c r="AF65" s="196">
        <f t="shared" si="2"/>
        <v>0</v>
      </c>
      <c r="AG65" s="196">
        <f t="shared" si="3"/>
        <v>0</v>
      </c>
      <c r="AH65" s="198"/>
    </row>
    <row r="66" spans="1:34" x14ac:dyDescent="0.25">
      <c r="A66" s="147" t="s">
        <v>410</v>
      </c>
      <c r="B66" s="206" t="s">
        <v>385</v>
      </c>
      <c r="C66" s="207">
        <v>0</v>
      </c>
      <c r="D66" s="2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96">
        <f t="shared" si="2"/>
        <v>0</v>
      </c>
      <c r="AG66" s="28">
        <f t="shared" si="3"/>
        <v>0</v>
      </c>
      <c r="AH66" s="198"/>
    </row>
    <row r="67" spans="1:34" x14ac:dyDescent="0.25">
      <c r="A67" s="147" t="s">
        <v>411</v>
      </c>
      <c r="B67" s="206" t="s">
        <v>368</v>
      </c>
      <c r="C67" s="207">
        <v>0</v>
      </c>
      <c r="D67" s="207">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96">
        <f t="shared" si="2"/>
        <v>0</v>
      </c>
      <c r="AG67" s="28">
        <f t="shared" si="3"/>
        <v>0</v>
      </c>
      <c r="AH67" s="198"/>
    </row>
    <row r="68" spans="1:34" x14ac:dyDescent="0.25">
      <c r="A68" s="147" t="s">
        <v>412</v>
      </c>
      <c r="B68" s="206" t="s">
        <v>370</v>
      </c>
      <c r="C68" s="207">
        <v>0</v>
      </c>
      <c r="D68" s="2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96">
        <f t="shared" si="2"/>
        <v>0</v>
      </c>
      <c r="AG68" s="28">
        <f t="shared" si="3"/>
        <v>0</v>
      </c>
      <c r="AH68" s="198"/>
    </row>
    <row r="69" spans="1:34" x14ac:dyDescent="0.25">
      <c r="A69" s="147" t="s">
        <v>413</v>
      </c>
      <c r="B69" s="206" t="s">
        <v>414</v>
      </c>
      <c r="C69" s="207">
        <v>0</v>
      </c>
      <c r="D69" s="207">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96">
        <f t="shared" si="2"/>
        <v>0</v>
      </c>
      <c r="AG69" s="28">
        <f t="shared" si="3"/>
        <v>0</v>
      </c>
      <c r="AH69" s="198"/>
    </row>
    <row r="70" spans="1:34" x14ac:dyDescent="0.25">
      <c r="A70" s="147" t="s">
        <v>415</v>
      </c>
      <c r="B70" s="202" t="s">
        <v>378</v>
      </c>
      <c r="C70" s="207">
        <v>0</v>
      </c>
      <c r="D70" s="207">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96">
        <f t="shared" si="2"/>
        <v>0</v>
      </c>
      <c r="AG70" s="28">
        <f t="shared" si="3"/>
        <v>0</v>
      </c>
      <c r="AH70" s="198"/>
    </row>
    <row r="71" spans="1:34" x14ac:dyDescent="0.25">
      <c r="A71" s="147" t="s">
        <v>416</v>
      </c>
      <c r="B71" s="202" t="s">
        <v>380</v>
      </c>
      <c r="C71" s="207">
        <v>0</v>
      </c>
      <c r="D71" s="207">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96">
        <f t="shared" si="2"/>
        <v>0</v>
      </c>
      <c r="AG71" s="28">
        <f t="shared" si="3"/>
        <v>0</v>
      </c>
      <c r="AH71" s="198"/>
    </row>
    <row r="72" spans="1:34" x14ac:dyDescent="0.25">
      <c r="A72" s="147" t="s">
        <v>417</v>
      </c>
      <c r="B72" s="202" t="s">
        <v>382</v>
      </c>
      <c r="C72" s="207">
        <v>0</v>
      </c>
      <c r="D72" s="207">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96">
        <f t="shared" si="2"/>
        <v>0</v>
      </c>
      <c r="AG72" s="28">
        <f t="shared" si="3"/>
        <v>0</v>
      </c>
      <c r="AH72" s="198"/>
    </row>
    <row r="73" spans="1:34" x14ac:dyDescent="0.25">
      <c r="AH73" s="208"/>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K13" zoomScale="85" zoomScaleNormal="80" zoomScaleSheetLayoutView="85" workbookViewId="0">
      <selection activeCell="AX26" sqref="A26:AX26"/>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4" t="str">
        <f>'1. паспорт местоположение'!$A$5:$C$5</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row>
    <row r="6" spans="1:50" ht="18.75" x14ac:dyDescent="0.3">
      <c r="AX6" s="5"/>
    </row>
    <row r="7" spans="1:50" ht="18.75" x14ac:dyDescent="0.25">
      <c r="A7" s="225" t="s">
        <v>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c r="AW7" s="225"/>
      <c r="AX7" s="225"/>
    </row>
    <row r="8" spans="1:50"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c r="AW8" s="225"/>
      <c r="AX8" s="225"/>
    </row>
    <row r="9" spans="1:50" s="152" customFormat="1"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c r="AW9" s="226"/>
      <c r="AX9" s="226"/>
    </row>
    <row r="10" spans="1:50" ht="15.75" x14ac:dyDescent="0.25">
      <c r="A10" s="221" t="s">
        <v>5</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row>
    <row r="11" spans="1:50" ht="18.75" x14ac:dyDescent="0.25">
      <c r="A11" s="225"/>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c r="AW11" s="225"/>
      <c r="AX11" s="225"/>
    </row>
    <row r="12" spans="1:50" s="152" customFormat="1" ht="15.75" x14ac:dyDescent="0.25">
      <c r="A12" s="226" t="str">
        <f>'1. паспорт местоположение'!$A$12</f>
        <v>Р_СГЭС_18</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6"/>
    </row>
    <row r="13" spans="1:50" ht="15.75" x14ac:dyDescent="0.25">
      <c r="A13" s="221" t="s">
        <v>6</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c r="AW13" s="221"/>
      <c r="AX13" s="221"/>
    </row>
    <row r="14" spans="1:50" ht="18.75"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c r="AP14" s="227"/>
      <c r="AQ14" s="227"/>
      <c r="AR14" s="227"/>
      <c r="AS14" s="227"/>
      <c r="AT14" s="227"/>
      <c r="AU14" s="227"/>
      <c r="AV14" s="227"/>
      <c r="AW14" s="227"/>
      <c r="AX14" s="227"/>
    </row>
    <row r="15" spans="1:50" s="152" customFormat="1" ht="15.75" x14ac:dyDescent="0.25">
      <c r="A15" s="226"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c r="AS15" s="226"/>
      <c r="AT15" s="226"/>
      <c r="AU15" s="226"/>
      <c r="AV15" s="226"/>
      <c r="AW15" s="226"/>
      <c r="AX15" s="226"/>
    </row>
    <row r="16" spans="1:50" ht="15.75" x14ac:dyDescent="0.25">
      <c r="A16" s="221" t="s">
        <v>7</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c r="AS16" s="221"/>
      <c r="AT16" s="221"/>
      <c r="AU16" s="221"/>
      <c r="AV16" s="221"/>
      <c r="AW16" s="221"/>
      <c r="AX16" s="221"/>
    </row>
    <row r="17" spans="1:50"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c r="AX17" s="253"/>
    </row>
    <row r="18" spans="1:50"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c r="AX18" s="253"/>
    </row>
    <row r="19" spans="1:50"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c r="AX19" s="253"/>
    </row>
    <row r="20" spans="1:50"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c r="AX20" s="253"/>
    </row>
    <row r="21" spans="1:50" x14ac:dyDescent="0.25">
      <c r="A21" s="274" t="s">
        <v>418</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31" t="s">
        <v>419</v>
      </c>
      <c r="B22" s="276" t="s">
        <v>420</v>
      </c>
      <c r="C22" s="231" t="s">
        <v>421</v>
      </c>
      <c r="D22" s="231" t="s">
        <v>422</v>
      </c>
      <c r="E22" s="260" t="s">
        <v>423</v>
      </c>
      <c r="F22" s="261"/>
      <c r="G22" s="261"/>
      <c r="H22" s="261"/>
      <c r="I22" s="261"/>
      <c r="J22" s="261"/>
      <c r="K22" s="261"/>
      <c r="L22" s="261"/>
      <c r="M22" s="261"/>
      <c r="N22" s="262"/>
      <c r="O22" s="231" t="s">
        <v>424</v>
      </c>
      <c r="P22" s="231" t="s">
        <v>425</v>
      </c>
      <c r="Q22" s="231" t="s">
        <v>426</v>
      </c>
      <c r="R22" s="228" t="s">
        <v>427</v>
      </c>
      <c r="S22" s="228" t="s">
        <v>428</v>
      </c>
      <c r="T22" s="228" t="s">
        <v>429</v>
      </c>
      <c r="U22" s="228" t="s">
        <v>430</v>
      </c>
      <c r="V22" s="228"/>
      <c r="W22" s="279" t="s">
        <v>431</v>
      </c>
      <c r="X22" s="279" t="s">
        <v>432</v>
      </c>
      <c r="Y22" s="228" t="s">
        <v>433</v>
      </c>
      <c r="Z22" s="228" t="s">
        <v>434</v>
      </c>
      <c r="AA22" s="228" t="s">
        <v>435</v>
      </c>
      <c r="AB22" s="280" t="s">
        <v>436</v>
      </c>
      <c r="AC22" s="228" t="s">
        <v>437</v>
      </c>
      <c r="AD22" s="228" t="s">
        <v>438</v>
      </c>
      <c r="AE22" s="228" t="s">
        <v>439</v>
      </c>
      <c r="AF22" s="228" t="s">
        <v>440</v>
      </c>
      <c r="AG22" s="228" t="s">
        <v>441</v>
      </c>
      <c r="AH22" s="228" t="s">
        <v>442</v>
      </c>
      <c r="AI22" s="228"/>
      <c r="AJ22" s="228"/>
      <c r="AK22" s="228"/>
      <c r="AL22" s="228"/>
      <c r="AM22" s="228"/>
      <c r="AN22" s="228" t="s">
        <v>443</v>
      </c>
      <c r="AO22" s="228"/>
      <c r="AP22" s="228"/>
      <c r="AQ22" s="228"/>
      <c r="AR22" s="228" t="s">
        <v>444</v>
      </c>
      <c r="AS22" s="228"/>
      <c r="AT22" s="228" t="s">
        <v>445</v>
      </c>
      <c r="AU22" s="228" t="s">
        <v>446</v>
      </c>
      <c r="AV22" s="228" t="s">
        <v>447</v>
      </c>
      <c r="AW22" s="228" t="s">
        <v>448</v>
      </c>
      <c r="AX22" s="281" t="s">
        <v>449</v>
      </c>
    </row>
    <row r="23" spans="1:50" ht="64.5" customHeight="1" x14ac:dyDescent="0.25">
      <c r="A23" s="275"/>
      <c r="B23" s="277"/>
      <c r="C23" s="275"/>
      <c r="D23" s="275"/>
      <c r="E23" s="283" t="s">
        <v>450</v>
      </c>
      <c r="F23" s="285" t="s">
        <v>398</v>
      </c>
      <c r="G23" s="285" t="s">
        <v>400</v>
      </c>
      <c r="H23" s="285" t="s">
        <v>402</v>
      </c>
      <c r="I23" s="287" t="s">
        <v>451</v>
      </c>
      <c r="J23" s="287" t="s">
        <v>452</v>
      </c>
      <c r="K23" s="287" t="s">
        <v>453</v>
      </c>
      <c r="L23" s="285" t="s">
        <v>378</v>
      </c>
      <c r="M23" s="285" t="s">
        <v>380</v>
      </c>
      <c r="N23" s="285" t="s">
        <v>382</v>
      </c>
      <c r="O23" s="275"/>
      <c r="P23" s="275"/>
      <c r="Q23" s="275"/>
      <c r="R23" s="228"/>
      <c r="S23" s="228"/>
      <c r="T23" s="228"/>
      <c r="U23" s="289" t="s">
        <v>270</v>
      </c>
      <c r="V23" s="289" t="s">
        <v>454</v>
      </c>
      <c r="W23" s="279"/>
      <c r="X23" s="279"/>
      <c r="Y23" s="228"/>
      <c r="Z23" s="228"/>
      <c r="AA23" s="228"/>
      <c r="AB23" s="228"/>
      <c r="AC23" s="228"/>
      <c r="AD23" s="228"/>
      <c r="AE23" s="228"/>
      <c r="AF23" s="228"/>
      <c r="AG23" s="228"/>
      <c r="AH23" s="228" t="s">
        <v>455</v>
      </c>
      <c r="AI23" s="228"/>
      <c r="AJ23" s="228" t="s">
        <v>456</v>
      </c>
      <c r="AK23" s="228"/>
      <c r="AL23" s="231" t="s">
        <v>457</v>
      </c>
      <c r="AM23" s="231" t="s">
        <v>458</v>
      </c>
      <c r="AN23" s="231" t="s">
        <v>459</v>
      </c>
      <c r="AO23" s="231" t="s">
        <v>460</v>
      </c>
      <c r="AP23" s="231" t="s">
        <v>461</v>
      </c>
      <c r="AQ23" s="231" t="s">
        <v>462</v>
      </c>
      <c r="AR23" s="231" t="s">
        <v>463</v>
      </c>
      <c r="AS23" s="237" t="s">
        <v>454</v>
      </c>
      <c r="AT23" s="228"/>
      <c r="AU23" s="228"/>
      <c r="AV23" s="228"/>
      <c r="AW23" s="228"/>
      <c r="AX23" s="282"/>
    </row>
    <row r="24" spans="1:50" ht="96.75" customHeight="1" x14ac:dyDescent="0.25">
      <c r="A24" s="232"/>
      <c r="B24" s="278"/>
      <c r="C24" s="232"/>
      <c r="D24" s="232"/>
      <c r="E24" s="284"/>
      <c r="F24" s="286"/>
      <c r="G24" s="286"/>
      <c r="H24" s="286"/>
      <c r="I24" s="288"/>
      <c r="J24" s="288"/>
      <c r="K24" s="288"/>
      <c r="L24" s="286"/>
      <c r="M24" s="286"/>
      <c r="N24" s="286"/>
      <c r="O24" s="232"/>
      <c r="P24" s="232"/>
      <c r="Q24" s="232"/>
      <c r="R24" s="228"/>
      <c r="S24" s="228"/>
      <c r="T24" s="228"/>
      <c r="U24" s="290"/>
      <c r="V24" s="290"/>
      <c r="W24" s="279"/>
      <c r="X24" s="279"/>
      <c r="Y24" s="228"/>
      <c r="Z24" s="228"/>
      <c r="AA24" s="228"/>
      <c r="AB24" s="228"/>
      <c r="AC24" s="228"/>
      <c r="AD24" s="228"/>
      <c r="AE24" s="228"/>
      <c r="AF24" s="228"/>
      <c r="AG24" s="228"/>
      <c r="AH24" s="29" t="s">
        <v>464</v>
      </c>
      <c r="AI24" s="29" t="s">
        <v>465</v>
      </c>
      <c r="AJ24" s="63" t="s">
        <v>270</v>
      </c>
      <c r="AK24" s="63" t="s">
        <v>454</v>
      </c>
      <c r="AL24" s="232"/>
      <c r="AM24" s="232"/>
      <c r="AN24" s="232"/>
      <c r="AO24" s="232"/>
      <c r="AP24" s="232"/>
      <c r="AQ24" s="232"/>
      <c r="AR24" s="232"/>
      <c r="AS24" s="239"/>
      <c r="AT24" s="228"/>
      <c r="AU24" s="228"/>
      <c r="AV24" s="228"/>
      <c r="AW24" s="228"/>
      <c r="AX24" s="282"/>
    </row>
    <row r="25" spans="1:50" s="154" customFormat="1" ht="12" thickBot="1" x14ac:dyDescent="0.25">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ht="189.75" thickBot="1" x14ac:dyDescent="0.3">
      <c r="A26" s="209">
        <v>1</v>
      </c>
      <c r="B26" s="219" t="s">
        <v>548</v>
      </c>
      <c r="C26" s="210" t="s">
        <v>559</v>
      </c>
      <c r="D26" s="210" t="s">
        <v>82</v>
      </c>
      <c r="E26" s="210">
        <v>0</v>
      </c>
      <c r="F26" s="210">
        <v>0</v>
      </c>
      <c r="G26" s="210">
        <v>0</v>
      </c>
      <c r="H26" s="210">
        <v>0</v>
      </c>
      <c r="I26" s="210">
        <v>0</v>
      </c>
      <c r="J26" s="210">
        <v>0</v>
      </c>
      <c r="K26" s="210">
        <v>0</v>
      </c>
      <c r="L26" s="210">
        <v>0</v>
      </c>
      <c r="M26" s="210">
        <v>0</v>
      </c>
      <c r="N26" s="210">
        <v>0</v>
      </c>
      <c r="O26" s="211" t="s">
        <v>560</v>
      </c>
      <c r="P26" s="212" t="s">
        <v>561</v>
      </c>
      <c r="Q26" s="219" t="s">
        <v>548</v>
      </c>
      <c r="R26" s="168">
        <v>549.73685</v>
      </c>
      <c r="S26" s="213" t="s">
        <v>562</v>
      </c>
      <c r="T26" s="168">
        <v>549.73685</v>
      </c>
      <c r="U26" s="214" t="s">
        <v>563</v>
      </c>
      <c r="V26" s="214" t="s">
        <v>563</v>
      </c>
      <c r="W26" s="213" t="s">
        <v>82</v>
      </c>
      <c r="X26" s="213">
        <v>0</v>
      </c>
      <c r="Y26" s="213" t="s">
        <v>82</v>
      </c>
      <c r="Z26" s="213" t="s">
        <v>82</v>
      </c>
      <c r="AA26" s="215" t="s">
        <v>82</v>
      </c>
      <c r="AB26" s="213">
        <v>0</v>
      </c>
      <c r="AC26" s="213" t="s">
        <v>82</v>
      </c>
      <c r="AD26" s="213" t="s">
        <v>82</v>
      </c>
      <c r="AE26" s="213" t="s">
        <v>564</v>
      </c>
      <c r="AF26" s="213">
        <v>659.68421999999998</v>
      </c>
      <c r="AG26" s="213"/>
      <c r="AH26" s="213" t="s">
        <v>565</v>
      </c>
      <c r="AI26" s="216" t="s">
        <v>566</v>
      </c>
      <c r="AJ26" s="213" t="s">
        <v>567</v>
      </c>
      <c r="AK26" s="217">
        <v>45870</v>
      </c>
      <c r="AL26" s="217">
        <v>45880</v>
      </c>
      <c r="AM26" s="217">
        <v>45880</v>
      </c>
      <c r="AN26" s="214" t="s">
        <v>568</v>
      </c>
      <c r="AO26" s="213"/>
      <c r="AP26" s="217"/>
      <c r="AQ26" s="213"/>
      <c r="AR26" s="213"/>
      <c r="AS26" s="217">
        <v>45889</v>
      </c>
      <c r="AT26" s="213">
        <v>45889</v>
      </c>
      <c r="AU26" s="217">
        <v>45889</v>
      </c>
      <c r="AV26" s="217">
        <v>45940</v>
      </c>
      <c r="AW26" s="213"/>
      <c r="AX26" s="21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13" zoomScale="80" zoomScaleNormal="80" zoomScaleSheetLayoutView="80" workbookViewId="0">
      <selection activeCell="B27" sqref="B27"/>
    </sheetView>
  </sheetViews>
  <sheetFormatPr defaultRowHeight="15.75" x14ac:dyDescent="0.25"/>
  <cols>
    <col min="1" max="2" width="66.140625" style="155"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93" t="str">
        <f>'1. паспорт местоположение'!$A$5:$C$5</f>
        <v>Год раскрытия информации: 2025 год</v>
      </c>
      <c r="B5" s="293"/>
      <c r="C5" s="157"/>
      <c r="D5" s="157"/>
      <c r="E5" s="157"/>
      <c r="F5" s="157"/>
      <c r="G5" s="157"/>
      <c r="H5" s="157"/>
    </row>
    <row r="6" spans="1:8" ht="18.75" x14ac:dyDescent="0.3">
      <c r="A6" s="156"/>
      <c r="B6" s="156"/>
      <c r="C6" s="156"/>
      <c r="D6" s="156"/>
      <c r="E6" s="156"/>
      <c r="F6" s="156"/>
      <c r="G6" s="156"/>
      <c r="H6" s="156"/>
    </row>
    <row r="7" spans="1:8" ht="18.75" x14ac:dyDescent="0.25">
      <c r="A7" s="225" t="s">
        <v>3</v>
      </c>
      <c r="B7" s="225"/>
      <c r="C7" s="158"/>
      <c r="D7" s="10"/>
      <c r="E7" s="10"/>
      <c r="F7" s="10"/>
      <c r="G7" s="10"/>
      <c r="H7" s="10"/>
    </row>
    <row r="8" spans="1:8" ht="18.75" x14ac:dyDescent="0.25">
      <c r="A8" s="10"/>
      <c r="B8" s="10"/>
      <c r="C8" s="158"/>
      <c r="D8" s="10"/>
      <c r="E8" s="10"/>
      <c r="F8" s="10"/>
      <c r="G8" s="10"/>
      <c r="H8" s="10"/>
    </row>
    <row r="9" spans="1:8" x14ac:dyDescent="0.25">
      <c r="A9" s="226" t="s">
        <v>4</v>
      </c>
      <c r="B9" s="226"/>
      <c r="C9" s="159"/>
      <c r="D9" s="11"/>
      <c r="E9" s="11"/>
      <c r="F9" s="11"/>
      <c r="G9" s="11"/>
      <c r="H9" s="11"/>
    </row>
    <row r="10" spans="1:8" x14ac:dyDescent="0.25">
      <c r="A10" s="221" t="s">
        <v>5</v>
      </c>
      <c r="B10" s="221"/>
      <c r="C10" s="39"/>
      <c r="D10" s="13"/>
      <c r="E10" s="13"/>
      <c r="F10" s="13"/>
      <c r="G10" s="13"/>
      <c r="H10" s="13"/>
    </row>
    <row r="11" spans="1:8" ht="18.75" x14ac:dyDescent="0.25">
      <c r="A11" s="10"/>
      <c r="B11" s="10"/>
      <c r="C11" s="158"/>
      <c r="D11" s="10"/>
      <c r="E11" s="10"/>
      <c r="F11" s="10"/>
      <c r="G11" s="10"/>
      <c r="H11" s="10"/>
    </row>
    <row r="12" spans="1:8" s="135" customFormat="1" x14ac:dyDescent="0.25">
      <c r="A12" s="226" t="str">
        <f>'1. паспорт местоположение'!$A$12</f>
        <v>Р_СГЭС_18</v>
      </c>
      <c r="B12" s="226"/>
      <c r="C12" s="160"/>
      <c r="D12" s="151"/>
      <c r="E12" s="151"/>
      <c r="F12" s="151"/>
      <c r="G12" s="151"/>
      <c r="H12" s="151"/>
    </row>
    <row r="13" spans="1:8" x14ac:dyDescent="0.25">
      <c r="A13" s="221" t="s">
        <v>6</v>
      </c>
      <c r="B13" s="221"/>
      <c r="C13" s="39"/>
      <c r="D13" s="13"/>
      <c r="E13" s="13"/>
      <c r="F13" s="13"/>
      <c r="G13" s="13"/>
      <c r="H13" s="13"/>
    </row>
    <row r="14" spans="1:8" ht="18.75" x14ac:dyDescent="0.25">
      <c r="A14" s="54"/>
      <c r="B14" s="54"/>
      <c r="C14" s="161"/>
      <c r="D14" s="54"/>
      <c r="E14" s="54"/>
      <c r="F14" s="54"/>
      <c r="G14" s="54"/>
      <c r="H14" s="54"/>
    </row>
    <row r="15" spans="1:8" s="135" customFormat="1" ht="56.25" customHeight="1" x14ac:dyDescent="0.25">
      <c r="A15" s="220"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20"/>
      <c r="C15" s="160"/>
      <c r="D15" s="151"/>
      <c r="E15" s="151"/>
      <c r="F15" s="151"/>
      <c r="G15" s="151"/>
      <c r="H15" s="151"/>
    </row>
    <row r="16" spans="1:8" x14ac:dyDescent="0.25">
      <c r="A16" s="221" t="s">
        <v>7</v>
      </c>
      <c r="B16" s="221"/>
      <c r="C16" s="39"/>
      <c r="D16" s="13"/>
      <c r="E16" s="13"/>
      <c r="F16" s="13"/>
      <c r="G16" s="13"/>
      <c r="H16" s="13"/>
    </row>
    <row r="17" spans="1:2" s="135" customFormat="1" x14ac:dyDescent="0.25">
      <c r="A17" s="155"/>
      <c r="B17" s="162"/>
    </row>
    <row r="18" spans="1:2" s="135" customFormat="1" ht="33.75" customHeight="1" x14ac:dyDescent="0.25">
      <c r="A18" s="291" t="s">
        <v>466</v>
      </c>
      <c r="B18" s="292"/>
    </row>
    <row r="19" spans="1:2" s="135" customFormat="1" x14ac:dyDescent="0.25">
      <c r="A19" s="155"/>
      <c r="B19" s="137"/>
    </row>
    <row r="20" spans="1:2" s="135" customFormat="1" ht="16.5" thickBot="1" x14ac:dyDescent="0.3">
      <c r="A20" s="155"/>
      <c r="B20" s="68"/>
    </row>
    <row r="21" spans="1:2" s="135" customFormat="1" ht="45.75" thickBot="1" x14ac:dyDescent="0.3">
      <c r="A21" s="187" t="s">
        <v>467</v>
      </c>
      <c r="B21" s="164" t="str">
        <f>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row>
    <row r="22" spans="1:2" s="135" customFormat="1" ht="16.5" thickBot="1" x14ac:dyDescent="0.3">
      <c r="A22" s="163" t="s">
        <v>468</v>
      </c>
      <c r="B22" s="164" t="s">
        <v>536</v>
      </c>
    </row>
    <row r="23" spans="1:2" s="135" customFormat="1" ht="16.5" thickBot="1" x14ac:dyDescent="0.3">
      <c r="A23" s="163" t="s">
        <v>469</v>
      </c>
      <c r="B23" s="164" t="s">
        <v>519</v>
      </c>
    </row>
    <row r="24" spans="1:2" s="135" customFormat="1" ht="45.75" thickBot="1" x14ac:dyDescent="0.3">
      <c r="A24" s="187" t="s">
        <v>470</v>
      </c>
      <c r="B24" s="164" t="s">
        <v>558</v>
      </c>
    </row>
    <row r="25" spans="1:2" s="135" customFormat="1" ht="16.5" thickBot="1" x14ac:dyDescent="0.3">
      <c r="A25" s="165" t="s">
        <v>471</v>
      </c>
      <c r="B25" s="164">
        <v>2025</v>
      </c>
    </row>
    <row r="26" spans="1:2" s="135" customFormat="1" ht="16.5" thickBot="1" x14ac:dyDescent="0.3">
      <c r="A26" s="166" t="s">
        <v>472</v>
      </c>
      <c r="B26" s="164" t="s">
        <v>547</v>
      </c>
    </row>
    <row r="27" spans="1:2" s="135" customFormat="1" ht="29.25" thickBot="1" x14ac:dyDescent="0.3">
      <c r="A27" s="167" t="s">
        <v>537</v>
      </c>
      <c r="B27" s="168">
        <f>0.65968422</f>
        <v>0.65968422000000004</v>
      </c>
    </row>
    <row r="28" spans="1:2" s="135" customFormat="1" ht="16.5" thickBot="1" x14ac:dyDescent="0.3">
      <c r="A28" s="169" t="s">
        <v>473</v>
      </c>
      <c r="B28" s="168" t="s">
        <v>533</v>
      </c>
    </row>
    <row r="29" spans="1:2" s="135" customFormat="1" ht="29.25" thickBot="1" x14ac:dyDescent="0.3">
      <c r="A29" s="170" t="s">
        <v>474</v>
      </c>
      <c r="B29" s="171" t="s">
        <v>82</v>
      </c>
    </row>
    <row r="30" spans="1:2" s="135" customFormat="1" ht="29.25" thickBot="1" x14ac:dyDescent="0.3">
      <c r="A30" s="170" t="s">
        <v>475</v>
      </c>
      <c r="B30" s="168" t="str">
        <f>B29</f>
        <v>нд</v>
      </c>
    </row>
    <row r="31" spans="1:2" s="135" customFormat="1" ht="16.5" thickBot="1" x14ac:dyDescent="0.3">
      <c r="A31" s="169" t="s">
        <v>476</v>
      </c>
      <c r="B31" s="168"/>
    </row>
    <row r="32" spans="1:2" s="135" customFormat="1" ht="29.25" thickBot="1" x14ac:dyDescent="0.3">
      <c r="A32" s="170" t="s">
        <v>477</v>
      </c>
      <c r="B32" s="168" t="s">
        <v>520</v>
      </c>
    </row>
    <row r="33" spans="1:2" s="135" customFormat="1" ht="30.75" thickBot="1" x14ac:dyDescent="0.3">
      <c r="A33" s="169" t="s">
        <v>478</v>
      </c>
      <c r="B33" s="168" t="s">
        <v>82</v>
      </c>
    </row>
    <row r="34" spans="1:2" s="135" customFormat="1" ht="16.5" thickBot="1" x14ac:dyDescent="0.3">
      <c r="A34" s="169" t="s">
        <v>479</v>
      </c>
      <c r="B34" s="168">
        <v>0</v>
      </c>
    </row>
    <row r="35" spans="1:2" s="135" customFormat="1" ht="16.5" thickBot="1" x14ac:dyDescent="0.3">
      <c r="A35" s="169" t="s">
        <v>480</v>
      </c>
      <c r="B35" s="168">
        <v>0</v>
      </c>
    </row>
    <row r="36" spans="1:2" s="135" customFormat="1" ht="16.5" thickBot="1" x14ac:dyDescent="0.3">
      <c r="A36" s="169" t="s">
        <v>481</v>
      </c>
      <c r="B36" s="168">
        <v>0</v>
      </c>
    </row>
    <row r="37" spans="1:2" s="135" customFormat="1" ht="29.25" thickBot="1" x14ac:dyDescent="0.3">
      <c r="A37" s="170" t="s">
        <v>482</v>
      </c>
      <c r="B37" s="168" t="s">
        <v>521</v>
      </c>
    </row>
    <row r="38" spans="1:2" s="135" customFormat="1" ht="30.75" thickBot="1" x14ac:dyDescent="0.3">
      <c r="A38" s="169" t="s">
        <v>478</v>
      </c>
      <c r="B38" s="168">
        <v>0</v>
      </c>
    </row>
    <row r="39" spans="1:2" s="135" customFormat="1" ht="16.5" thickBot="1" x14ac:dyDescent="0.3">
      <c r="A39" s="169" t="s">
        <v>479</v>
      </c>
      <c r="B39" s="168">
        <v>0</v>
      </c>
    </row>
    <row r="40" spans="1:2" s="135" customFormat="1" ht="16.5" thickBot="1" x14ac:dyDescent="0.3">
      <c r="A40" s="169" t="s">
        <v>480</v>
      </c>
      <c r="B40" s="168">
        <f>B38</f>
        <v>0</v>
      </c>
    </row>
    <row r="41" spans="1:2" s="135" customFormat="1" ht="16.5" thickBot="1" x14ac:dyDescent="0.3">
      <c r="A41" s="169" t="s">
        <v>481</v>
      </c>
      <c r="B41" s="168">
        <f>B38</f>
        <v>0</v>
      </c>
    </row>
    <row r="42" spans="1:2" s="135" customFormat="1" ht="29.25" thickBot="1" x14ac:dyDescent="0.3">
      <c r="A42" s="170" t="s">
        <v>483</v>
      </c>
      <c r="B42" s="168" t="s">
        <v>521</v>
      </c>
    </row>
    <row r="43" spans="1:2" s="135" customFormat="1" ht="30.75" thickBot="1" x14ac:dyDescent="0.3">
      <c r="A43" s="169" t="s">
        <v>478</v>
      </c>
      <c r="B43" s="168">
        <v>0</v>
      </c>
    </row>
    <row r="44" spans="1:2" s="135" customFormat="1" ht="16.5" thickBot="1" x14ac:dyDescent="0.3">
      <c r="A44" s="169" t="s">
        <v>479</v>
      </c>
      <c r="B44" s="168">
        <v>0</v>
      </c>
    </row>
    <row r="45" spans="1:2" s="135" customFormat="1" ht="16.5" thickBot="1" x14ac:dyDescent="0.3">
      <c r="A45" s="169" t="s">
        <v>480</v>
      </c>
      <c r="B45" s="168">
        <f>B43</f>
        <v>0</v>
      </c>
    </row>
    <row r="46" spans="1:2" s="135" customFormat="1" ht="16.5" thickBot="1" x14ac:dyDescent="0.3">
      <c r="A46" s="169" t="s">
        <v>481</v>
      </c>
      <c r="B46" s="168">
        <f>B43</f>
        <v>0</v>
      </c>
    </row>
    <row r="47" spans="1:2" s="135" customFormat="1" ht="29.25" thickBot="1" x14ac:dyDescent="0.3">
      <c r="A47" s="172" t="s">
        <v>484</v>
      </c>
      <c r="B47" s="168">
        <v>0</v>
      </c>
    </row>
    <row r="48" spans="1:2" s="135" customFormat="1" ht="16.5" thickBot="1" x14ac:dyDescent="0.3">
      <c r="A48" s="173" t="s">
        <v>476</v>
      </c>
      <c r="B48" s="168" t="s">
        <v>257</v>
      </c>
    </row>
    <row r="49" spans="1:2" s="135" customFormat="1" ht="16.5" thickBot="1" x14ac:dyDescent="0.3">
      <c r="A49" s="173" t="s">
        <v>485</v>
      </c>
      <c r="B49" s="168">
        <v>0</v>
      </c>
    </row>
    <row r="50" spans="1:2" s="135" customFormat="1" ht="16.5" thickBot="1" x14ac:dyDescent="0.3">
      <c r="A50" s="173" t="s">
        <v>486</v>
      </c>
      <c r="B50" s="168">
        <v>0</v>
      </c>
    </row>
    <row r="51" spans="1:2" s="135" customFormat="1" ht="16.5" thickBot="1" x14ac:dyDescent="0.3">
      <c r="A51" s="173" t="s">
        <v>487</v>
      </c>
      <c r="B51" s="168">
        <v>0</v>
      </c>
    </row>
    <row r="52" spans="1:2" s="135" customFormat="1" ht="16.5" thickBot="1" x14ac:dyDescent="0.3">
      <c r="A52" s="170" t="s">
        <v>488</v>
      </c>
      <c r="B52" s="168" t="s">
        <v>522</v>
      </c>
    </row>
    <row r="53" spans="1:2" s="135" customFormat="1" ht="16.5" thickBot="1" x14ac:dyDescent="0.3">
      <c r="A53" s="169" t="s">
        <v>489</v>
      </c>
      <c r="B53" s="168">
        <v>0</v>
      </c>
    </row>
    <row r="54" spans="1:2" s="135" customFormat="1" ht="16.5" thickBot="1" x14ac:dyDescent="0.3">
      <c r="A54" s="169" t="s">
        <v>479</v>
      </c>
      <c r="B54" s="168">
        <v>0</v>
      </c>
    </row>
    <row r="55" spans="1:2" s="135" customFormat="1" ht="16.5" thickBot="1" x14ac:dyDescent="0.3">
      <c r="A55" s="169" t="s">
        <v>490</v>
      </c>
      <c r="B55" s="168">
        <v>0</v>
      </c>
    </row>
    <row r="56" spans="1:2" s="135" customFormat="1" ht="16.5" thickBot="1" x14ac:dyDescent="0.3">
      <c r="A56" s="169" t="s">
        <v>491</v>
      </c>
      <c r="B56" s="168">
        <v>0</v>
      </c>
    </row>
    <row r="57" spans="1:2" s="135" customFormat="1" ht="16.5" thickBot="1" x14ac:dyDescent="0.3">
      <c r="A57" s="170" t="s">
        <v>488</v>
      </c>
      <c r="B57" s="168" t="s">
        <v>522</v>
      </c>
    </row>
    <row r="58" spans="1:2" s="135" customFormat="1" ht="16.5" thickBot="1" x14ac:dyDescent="0.3">
      <c r="A58" s="169" t="s">
        <v>489</v>
      </c>
      <c r="B58" s="168">
        <v>0</v>
      </c>
    </row>
    <row r="59" spans="1:2" s="135" customFormat="1" ht="16.5" thickBot="1" x14ac:dyDescent="0.3">
      <c r="A59" s="169" t="s">
        <v>479</v>
      </c>
      <c r="B59" s="168">
        <v>0</v>
      </c>
    </row>
    <row r="60" spans="1:2" s="135" customFormat="1" ht="16.5" thickBot="1" x14ac:dyDescent="0.3">
      <c r="A60" s="169" t="s">
        <v>490</v>
      </c>
      <c r="B60" s="168">
        <v>0</v>
      </c>
    </row>
    <row r="61" spans="1:2" s="135" customFormat="1" ht="16.5" thickBot="1" x14ac:dyDescent="0.3">
      <c r="A61" s="169" t="s">
        <v>491</v>
      </c>
      <c r="B61" s="168">
        <v>0</v>
      </c>
    </row>
    <row r="62" spans="1:2" s="135" customFormat="1" ht="16.5" thickBot="1" x14ac:dyDescent="0.3">
      <c r="A62" s="165" t="s">
        <v>492</v>
      </c>
      <c r="B62" s="1">
        <v>0</v>
      </c>
    </row>
    <row r="63" spans="1:2" s="135" customFormat="1" ht="16.5" thickBot="1" x14ac:dyDescent="0.3">
      <c r="A63" s="165" t="s">
        <v>493</v>
      </c>
      <c r="B63" s="168">
        <v>0</v>
      </c>
    </row>
    <row r="64" spans="1:2" s="135" customFormat="1" ht="16.5" thickBot="1" x14ac:dyDescent="0.3">
      <c r="A64" s="165" t="s">
        <v>494</v>
      </c>
      <c r="B64" s="168">
        <v>0</v>
      </c>
    </row>
    <row r="65" spans="1:2" s="135" customFormat="1" ht="16.5" thickBot="1" x14ac:dyDescent="0.3">
      <c r="A65" s="166" t="s">
        <v>495</v>
      </c>
      <c r="B65" s="168">
        <v>0</v>
      </c>
    </row>
    <row r="66" spans="1:2" s="135" customFormat="1" x14ac:dyDescent="0.25">
      <c r="A66" s="172" t="s">
        <v>496</v>
      </c>
      <c r="B66" s="174" t="s">
        <v>257</v>
      </c>
    </row>
    <row r="67" spans="1:2" s="135" customFormat="1" x14ac:dyDescent="0.25">
      <c r="A67" s="175" t="s">
        <v>497</v>
      </c>
      <c r="B67" s="176" t="s">
        <v>548</v>
      </c>
    </row>
    <row r="68" spans="1:2" s="135" customFormat="1" x14ac:dyDescent="0.25">
      <c r="A68" s="175" t="s">
        <v>498</v>
      </c>
      <c r="B68" s="176" t="s">
        <v>548</v>
      </c>
    </row>
    <row r="69" spans="1:2" s="135" customFormat="1" x14ac:dyDescent="0.25">
      <c r="A69" s="175" t="s">
        <v>499</v>
      </c>
      <c r="B69" s="176" t="s">
        <v>549</v>
      </c>
    </row>
    <row r="70" spans="1:2" s="135" customFormat="1" x14ac:dyDescent="0.25">
      <c r="A70" s="175" t="s">
        <v>500</v>
      </c>
      <c r="B70" s="176"/>
    </row>
    <row r="71" spans="1:2" s="135" customFormat="1" x14ac:dyDescent="0.25">
      <c r="A71" s="175" t="s">
        <v>501</v>
      </c>
      <c r="B71" s="176"/>
    </row>
    <row r="72" spans="1:2" s="135" customFormat="1" ht="16.5" thickBot="1" x14ac:dyDescent="0.3">
      <c r="A72" s="177" t="s">
        <v>502</v>
      </c>
      <c r="B72" s="176" t="s">
        <v>257</v>
      </c>
    </row>
    <row r="73" spans="1:2" s="135" customFormat="1" ht="30.75" thickBot="1" x14ac:dyDescent="0.3">
      <c r="A73" s="173" t="s">
        <v>503</v>
      </c>
      <c r="B73" s="164" t="s">
        <v>523</v>
      </c>
    </row>
    <row r="74" spans="1:2" s="135" customFormat="1" ht="29.25" thickBot="1" x14ac:dyDescent="0.3">
      <c r="A74" s="165" t="s">
        <v>504</v>
      </c>
      <c r="B74" s="178">
        <v>0</v>
      </c>
    </row>
    <row r="75" spans="1:2" s="135" customFormat="1" ht="16.5" thickBot="1" x14ac:dyDescent="0.3">
      <c r="A75" s="173" t="s">
        <v>476</v>
      </c>
      <c r="B75" s="164" t="s">
        <v>257</v>
      </c>
    </row>
    <row r="76" spans="1:2" s="135" customFormat="1" ht="16.5" thickBot="1" x14ac:dyDescent="0.3">
      <c r="A76" s="173" t="s">
        <v>505</v>
      </c>
      <c r="B76" s="178">
        <v>0</v>
      </c>
    </row>
    <row r="77" spans="1:2" s="135" customFormat="1" ht="16.5" thickBot="1" x14ac:dyDescent="0.3">
      <c r="A77" s="173" t="s">
        <v>506</v>
      </c>
      <c r="B77" s="178">
        <v>0</v>
      </c>
    </row>
    <row r="78" spans="1:2" s="135" customFormat="1" ht="16.5" thickBot="1" x14ac:dyDescent="0.3">
      <c r="A78" s="179" t="s">
        <v>507</v>
      </c>
      <c r="B78" s="164" t="s">
        <v>257</v>
      </c>
    </row>
    <row r="79" spans="1:2" s="135" customFormat="1" ht="16.5" thickBot="1" x14ac:dyDescent="0.3">
      <c r="A79" s="165" t="s">
        <v>508</v>
      </c>
      <c r="B79" s="164" t="s">
        <v>257</v>
      </c>
    </row>
    <row r="80" spans="1:2" s="135" customFormat="1" ht="16.5" thickBot="1" x14ac:dyDescent="0.3">
      <c r="A80" s="175" t="s">
        <v>509</v>
      </c>
      <c r="B80" s="164" t="s">
        <v>257</v>
      </c>
    </row>
    <row r="81" spans="1:2" s="135" customFormat="1" ht="16.5" thickBot="1" x14ac:dyDescent="0.3">
      <c r="A81" s="175" t="s">
        <v>510</v>
      </c>
      <c r="B81" s="164" t="s">
        <v>257</v>
      </c>
    </row>
    <row r="82" spans="1:2" s="135" customFormat="1" ht="16.5" thickBot="1" x14ac:dyDescent="0.3">
      <c r="A82" s="175" t="s">
        <v>511</v>
      </c>
      <c r="B82" s="164" t="s">
        <v>257</v>
      </c>
    </row>
    <row r="83" spans="1:2" s="135" customFormat="1" ht="29.25" thickBot="1" x14ac:dyDescent="0.3">
      <c r="A83" s="179" t="s">
        <v>512</v>
      </c>
      <c r="B83" s="164" t="s">
        <v>550</v>
      </c>
    </row>
    <row r="84" spans="1:2" s="135" customFormat="1" ht="28.5" x14ac:dyDescent="0.25">
      <c r="A84" s="172" t="s">
        <v>513</v>
      </c>
      <c r="B84" s="174" t="s">
        <v>257</v>
      </c>
    </row>
    <row r="85" spans="1:2" s="135" customFormat="1" x14ac:dyDescent="0.25">
      <c r="A85" s="175" t="s">
        <v>514</v>
      </c>
      <c r="B85" s="176" t="s">
        <v>257</v>
      </c>
    </row>
    <row r="86" spans="1:2" s="135" customFormat="1" x14ac:dyDescent="0.25">
      <c r="A86" s="175" t="s">
        <v>515</v>
      </c>
      <c r="B86" s="176" t="s">
        <v>257</v>
      </c>
    </row>
    <row r="87" spans="1:2" s="135" customFormat="1" x14ac:dyDescent="0.25">
      <c r="A87" s="175" t="s">
        <v>516</v>
      </c>
      <c r="B87" s="176" t="s">
        <v>257</v>
      </c>
    </row>
    <row r="88" spans="1:2" s="135" customFormat="1" x14ac:dyDescent="0.25">
      <c r="A88" s="175" t="s">
        <v>517</v>
      </c>
      <c r="B88" s="176" t="s">
        <v>257</v>
      </c>
    </row>
    <row r="89" spans="1:2" s="135" customFormat="1" ht="16.5" thickBot="1" x14ac:dyDescent="0.3">
      <c r="A89" s="180" t="s">
        <v>518</v>
      </c>
      <c r="B89" s="181" t="s">
        <v>524</v>
      </c>
    </row>
    <row r="92" spans="1:2" s="135" customFormat="1" x14ac:dyDescent="0.25">
      <c r="A92" s="182"/>
      <c r="B92" s="183" t="s">
        <v>257</v>
      </c>
    </row>
    <row r="93" spans="1:2" s="135" customFormat="1" x14ac:dyDescent="0.25">
      <c r="A93" s="155"/>
      <c r="B93" s="184" t="s">
        <v>257</v>
      </c>
    </row>
    <row r="94" spans="1:2" s="135" customFormat="1" x14ac:dyDescent="0.25">
      <c r="A94" s="155"/>
      <c r="B94" s="18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view="pageBreakPreview" topLeftCell="A7" zoomScale="60" zoomScaleNormal="55" workbookViewId="0">
      <selection activeCell="B22" sqref="B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4" t="str">
        <f>'1. паспорт местоположение'!$A$5</f>
        <v>Год раскрытия информации: 2025 год</v>
      </c>
      <c r="B4" s="224"/>
      <c r="C4" s="224"/>
      <c r="D4" s="224"/>
      <c r="E4" s="224"/>
      <c r="F4" s="224"/>
      <c r="G4" s="224"/>
      <c r="H4" s="224"/>
      <c r="I4" s="224"/>
      <c r="J4" s="224"/>
      <c r="K4" s="224"/>
      <c r="L4" s="224"/>
      <c r="M4" s="224"/>
      <c r="N4" s="224"/>
      <c r="O4" s="224"/>
      <c r="P4" s="224"/>
      <c r="Q4" s="224"/>
      <c r="R4" s="224"/>
      <c r="S4" s="224"/>
    </row>
    <row r="5" spans="1:19" s="3" customFormat="1" ht="15.75" x14ac:dyDescent="0.2">
      <c r="A5" s="6"/>
    </row>
    <row r="6" spans="1:19" s="3" customFormat="1" ht="18.75" x14ac:dyDescent="0.2">
      <c r="A6" s="225" t="s">
        <v>3</v>
      </c>
      <c r="B6" s="225"/>
      <c r="C6" s="225"/>
      <c r="D6" s="225"/>
      <c r="E6" s="225"/>
      <c r="F6" s="225"/>
      <c r="G6" s="225"/>
      <c r="H6" s="225"/>
      <c r="I6" s="225"/>
      <c r="J6" s="225"/>
      <c r="K6" s="225"/>
      <c r="L6" s="225"/>
      <c r="M6" s="225"/>
      <c r="N6" s="225"/>
      <c r="O6" s="225"/>
      <c r="P6" s="225"/>
      <c r="Q6" s="225"/>
      <c r="R6" s="225"/>
      <c r="S6" s="225"/>
    </row>
    <row r="7" spans="1:19" s="3" customFormat="1" ht="18.75" x14ac:dyDescent="0.2">
      <c r="A7" s="225"/>
      <c r="B7" s="225"/>
      <c r="C7" s="225"/>
      <c r="D7" s="225"/>
      <c r="E7" s="225"/>
      <c r="F7" s="225"/>
      <c r="G7" s="225"/>
      <c r="H7" s="225"/>
      <c r="I7" s="225"/>
      <c r="J7" s="225"/>
      <c r="K7" s="225"/>
      <c r="L7" s="225"/>
      <c r="M7" s="225"/>
      <c r="N7" s="225"/>
      <c r="O7" s="225"/>
      <c r="P7" s="225"/>
      <c r="Q7" s="225"/>
      <c r="R7" s="225"/>
      <c r="S7" s="225"/>
    </row>
    <row r="8" spans="1:19" s="3" customFormat="1" ht="15.75" x14ac:dyDescent="0.2">
      <c r="A8" s="226" t="s">
        <v>4</v>
      </c>
      <c r="B8" s="226"/>
      <c r="C8" s="226"/>
      <c r="D8" s="226"/>
      <c r="E8" s="226"/>
      <c r="F8" s="226"/>
      <c r="G8" s="226"/>
      <c r="H8" s="226"/>
      <c r="I8" s="226"/>
      <c r="J8" s="226"/>
      <c r="K8" s="226"/>
      <c r="L8" s="226"/>
      <c r="M8" s="226"/>
      <c r="N8" s="226"/>
      <c r="O8" s="226"/>
      <c r="P8" s="226"/>
      <c r="Q8" s="226"/>
      <c r="R8" s="226"/>
      <c r="S8" s="226"/>
    </row>
    <row r="9" spans="1:19" s="3" customFormat="1" ht="15.75" x14ac:dyDescent="0.2">
      <c r="A9" s="221" t="s">
        <v>5</v>
      </c>
      <c r="B9" s="221"/>
      <c r="C9" s="221"/>
      <c r="D9" s="221"/>
      <c r="E9" s="221"/>
      <c r="F9" s="221"/>
      <c r="G9" s="221"/>
      <c r="H9" s="221"/>
      <c r="I9" s="221"/>
      <c r="J9" s="221"/>
      <c r="K9" s="221"/>
      <c r="L9" s="221"/>
      <c r="M9" s="221"/>
      <c r="N9" s="221"/>
      <c r="O9" s="221"/>
      <c r="P9" s="221"/>
      <c r="Q9" s="221"/>
      <c r="R9" s="221"/>
      <c r="S9" s="221"/>
    </row>
    <row r="10" spans="1:19" s="3" customFormat="1" ht="18.75" x14ac:dyDescent="0.2">
      <c r="A10" s="225"/>
      <c r="B10" s="225"/>
      <c r="C10" s="225"/>
      <c r="D10" s="225"/>
      <c r="E10" s="225"/>
      <c r="F10" s="225"/>
      <c r="G10" s="225"/>
      <c r="H10" s="225"/>
      <c r="I10" s="225"/>
      <c r="J10" s="225"/>
      <c r="K10" s="225"/>
      <c r="L10" s="225"/>
      <c r="M10" s="225"/>
      <c r="N10" s="225"/>
      <c r="O10" s="225"/>
      <c r="P10" s="225"/>
      <c r="Q10" s="225"/>
      <c r="R10" s="225"/>
      <c r="S10" s="225"/>
    </row>
    <row r="11" spans="1:19" s="3" customFormat="1" ht="15.75" x14ac:dyDescent="0.2">
      <c r="A11" s="226" t="str">
        <f>'1. паспорт местоположение'!$A$12</f>
        <v>Р_СГЭС_18</v>
      </c>
      <c r="B11" s="226"/>
      <c r="C11" s="226"/>
      <c r="D11" s="226"/>
      <c r="E11" s="226"/>
      <c r="F11" s="226"/>
      <c r="G11" s="226"/>
      <c r="H11" s="226"/>
      <c r="I11" s="226"/>
      <c r="J11" s="226"/>
      <c r="K11" s="226"/>
      <c r="L11" s="226"/>
      <c r="M11" s="226"/>
      <c r="N11" s="226"/>
      <c r="O11" s="226"/>
      <c r="P11" s="226"/>
      <c r="Q11" s="226"/>
      <c r="R11" s="226"/>
      <c r="S11" s="226"/>
    </row>
    <row r="12" spans="1:19" s="3" customFormat="1" ht="15.75" x14ac:dyDescent="0.2">
      <c r="A12" s="221" t="s">
        <v>6</v>
      </c>
      <c r="B12" s="221"/>
      <c r="C12" s="221"/>
      <c r="D12" s="221"/>
      <c r="E12" s="221"/>
      <c r="F12" s="221"/>
      <c r="G12" s="221"/>
      <c r="H12" s="221"/>
      <c r="I12" s="221"/>
      <c r="J12" s="221"/>
      <c r="K12" s="221"/>
      <c r="L12" s="221"/>
      <c r="M12" s="221"/>
      <c r="N12" s="221"/>
      <c r="O12" s="221"/>
      <c r="P12" s="221"/>
      <c r="Q12" s="221"/>
      <c r="R12" s="221"/>
      <c r="S12" s="221"/>
    </row>
    <row r="13" spans="1:19" s="3" customFormat="1" ht="15.75" customHeight="1" x14ac:dyDescent="0.2">
      <c r="A13" s="227"/>
      <c r="B13" s="227"/>
      <c r="C13" s="227"/>
      <c r="D13" s="227"/>
      <c r="E13" s="227"/>
      <c r="F13" s="227"/>
      <c r="G13" s="227"/>
      <c r="H13" s="227"/>
      <c r="I13" s="227"/>
      <c r="J13" s="227"/>
      <c r="K13" s="227"/>
      <c r="L13" s="227"/>
      <c r="M13" s="227"/>
      <c r="N13" s="227"/>
      <c r="O13" s="227"/>
      <c r="P13" s="227"/>
      <c r="Q13" s="227"/>
      <c r="R13" s="227"/>
      <c r="S13" s="227"/>
    </row>
    <row r="14" spans="1:19" s="15" customFormat="1" ht="15.75" x14ac:dyDescent="0.2">
      <c r="A14" s="226"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4" s="226"/>
      <c r="C14" s="226"/>
      <c r="D14" s="226"/>
      <c r="E14" s="226"/>
      <c r="F14" s="226"/>
      <c r="G14" s="226"/>
      <c r="H14" s="226"/>
      <c r="I14" s="226"/>
      <c r="J14" s="226"/>
      <c r="K14" s="226"/>
      <c r="L14" s="226"/>
      <c r="M14" s="226"/>
      <c r="N14" s="226"/>
      <c r="O14" s="226"/>
      <c r="P14" s="226"/>
      <c r="Q14" s="226"/>
      <c r="R14" s="226"/>
      <c r="S14" s="226"/>
    </row>
    <row r="15" spans="1:19" s="15"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row>
    <row r="16" spans="1:19" s="15" customFormat="1" ht="15" customHeight="1" x14ac:dyDescent="0.2">
      <c r="A16" s="227"/>
      <c r="B16" s="227"/>
      <c r="C16" s="227"/>
      <c r="D16" s="227"/>
      <c r="E16" s="227"/>
      <c r="F16" s="227"/>
      <c r="G16" s="227"/>
      <c r="H16" s="227"/>
      <c r="I16" s="227"/>
      <c r="J16" s="227"/>
      <c r="K16" s="227"/>
      <c r="L16" s="227"/>
      <c r="M16" s="227"/>
      <c r="N16" s="227"/>
      <c r="O16" s="227"/>
      <c r="P16" s="227"/>
      <c r="Q16" s="227"/>
      <c r="R16" s="227"/>
      <c r="S16" s="227"/>
    </row>
    <row r="17" spans="1:19" s="15" customFormat="1" ht="45.75" customHeight="1" x14ac:dyDescent="0.2">
      <c r="A17" s="222" t="s">
        <v>62</v>
      </c>
      <c r="B17" s="222"/>
      <c r="C17" s="222"/>
      <c r="D17" s="222"/>
      <c r="E17" s="222"/>
      <c r="F17" s="222"/>
      <c r="G17" s="222"/>
      <c r="H17" s="222"/>
      <c r="I17" s="222"/>
      <c r="J17" s="222"/>
      <c r="K17" s="222"/>
      <c r="L17" s="222"/>
      <c r="M17" s="222"/>
      <c r="N17" s="222"/>
      <c r="O17" s="222"/>
      <c r="P17" s="222"/>
      <c r="Q17" s="222"/>
      <c r="R17" s="222"/>
      <c r="S17" s="222"/>
    </row>
    <row r="18" spans="1:19" s="15" customFormat="1" ht="15" customHeight="1" x14ac:dyDescent="0.2">
      <c r="A18" s="230"/>
      <c r="B18" s="230"/>
      <c r="C18" s="230"/>
      <c r="D18" s="230"/>
      <c r="E18" s="230"/>
      <c r="F18" s="230"/>
      <c r="G18" s="230"/>
      <c r="H18" s="230"/>
      <c r="I18" s="230"/>
      <c r="J18" s="230"/>
      <c r="K18" s="230"/>
      <c r="L18" s="230"/>
      <c r="M18" s="230"/>
      <c r="N18" s="230"/>
      <c r="O18" s="230"/>
      <c r="P18" s="230"/>
      <c r="Q18" s="230"/>
      <c r="R18" s="230"/>
      <c r="S18" s="230"/>
    </row>
    <row r="19" spans="1:19" s="15" customFormat="1" ht="54" customHeight="1" x14ac:dyDescent="0.2">
      <c r="A19" s="228" t="s">
        <v>9</v>
      </c>
      <c r="B19" s="228" t="s">
        <v>63</v>
      </c>
      <c r="C19" s="231" t="s">
        <v>64</v>
      </c>
      <c r="D19" s="228" t="s">
        <v>65</v>
      </c>
      <c r="E19" s="228" t="s">
        <v>66</v>
      </c>
      <c r="F19" s="228" t="s">
        <v>67</v>
      </c>
      <c r="G19" s="228" t="s">
        <v>68</v>
      </c>
      <c r="H19" s="228" t="s">
        <v>69</v>
      </c>
      <c r="I19" s="228" t="s">
        <v>70</v>
      </c>
      <c r="J19" s="228" t="s">
        <v>71</v>
      </c>
      <c r="K19" s="228" t="s">
        <v>72</v>
      </c>
      <c r="L19" s="228" t="s">
        <v>73</v>
      </c>
      <c r="M19" s="228" t="s">
        <v>74</v>
      </c>
      <c r="N19" s="228" t="s">
        <v>75</v>
      </c>
      <c r="O19" s="228" t="s">
        <v>76</v>
      </c>
      <c r="P19" s="228" t="s">
        <v>77</v>
      </c>
      <c r="Q19" s="228" t="s">
        <v>78</v>
      </c>
      <c r="R19" s="228"/>
      <c r="S19" s="229" t="s">
        <v>79</v>
      </c>
    </row>
    <row r="20" spans="1:19" s="15" customFormat="1" ht="180.75" customHeight="1" x14ac:dyDescent="0.2">
      <c r="A20" s="228"/>
      <c r="B20" s="228"/>
      <c r="C20" s="232"/>
      <c r="D20" s="228"/>
      <c r="E20" s="228"/>
      <c r="F20" s="228"/>
      <c r="G20" s="228"/>
      <c r="H20" s="228"/>
      <c r="I20" s="228"/>
      <c r="J20" s="228"/>
      <c r="K20" s="228"/>
      <c r="L20" s="228"/>
      <c r="M20" s="228"/>
      <c r="N20" s="228"/>
      <c r="O20" s="228"/>
      <c r="P20" s="228"/>
      <c r="Q20" s="29" t="s">
        <v>80</v>
      </c>
      <c r="R20" s="30" t="s">
        <v>81</v>
      </c>
      <c r="S20" s="229"/>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544</v>
      </c>
      <c r="C22" s="19" t="s">
        <v>82</v>
      </c>
      <c r="D22" s="19" t="s">
        <v>532</v>
      </c>
      <c r="E22" s="19" t="s">
        <v>539</v>
      </c>
      <c r="F22" s="19" t="s">
        <v>540</v>
      </c>
      <c r="G22" s="19" t="s">
        <v>542</v>
      </c>
      <c r="H22" s="19">
        <v>160</v>
      </c>
      <c r="I22" s="19"/>
      <c r="J22" s="19">
        <v>160</v>
      </c>
      <c r="K22" s="19">
        <v>6</v>
      </c>
      <c r="L22" s="19" t="s">
        <v>541</v>
      </c>
      <c r="M22" s="19" t="s">
        <v>84</v>
      </c>
      <c r="N22" s="19" t="s">
        <v>84</v>
      </c>
      <c r="O22" s="19" t="s">
        <v>82</v>
      </c>
      <c r="P22" s="19" t="s">
        <v>82</v>
      </c>
      <c r="Q22" s="19" t="str">
        <f>A14</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R22" s="19" t="s">
        <v>82</v>
      </c>
      <c r="S22" s="186">
        <v>4.6859166800000001</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0" zoomScale="60" zoomScaleNormal="55" workbookViewId="0">
      <selection activeCell="S30" sqref="S30"/>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4" t="str">
        <f>'1. паспорт местоположение'!$A$5</f>
        <v>Год раскрытия информации: 2025 год</v>
      </c>
      <c r="B6" s="224"/>
      <c r="C6" s="224"/>
      <c r="D6" s="224"/>
      <c r="E6" s="224"/>
      <c r="F6" s="224"/>
      <c r="G6" s="224"/>
      <c r="H6" s="224"/>
      <c r="I6" s="224"/>
      <c r="J6" s="224"/>
      <c r="K6" s="224"/>
      <c r="L6" s="224"/>
      <c r="M6" s="224"/>
      <c r="N6" s="224"/>
      <c r="O6" s="224"/>
      <c r="P6" s="224"/>
      <c r="Q6" s="224"/>
      <c r="R6" s="224"/>
      <c r="S6" s="224"/>
      <c r="T6" s="224"/>
    </row>
    <row r="7" spans="1:20" s="3" customFormat="1" x14ac:dyDescent="0.2">
      <c r="A7" s="6"/>
    </row>
    <row r="8" spans="1:20" s="3" customFormat="1" ht="18.75" x14ac:dyDescent="0.2">
      <c r="A8" s="225" t="s">
        <v>3</v>
      </c>
      <c r="B8" s="225"/>
      <c r="C8" s="225"/>
      <c r="D8" s="225"/>
      <c r="E8" s="225"/>
      <c r="F8" s="225"/>
      <c r="G8" s="225"/>
      <c r="H8" s="225"/>
      <c r="I8" s="225"/>
      <c r="J8" s="225"/>
      <c r="K8" s="225"/>
      <c r="L8" s="225"/>
      <c r="M8" s="225"/>
      <c r="N8" s="225"/>
      <c r="O8" s="225"/>
      <c r="P8" s="225"/>
      <c r="Q8" s="225"/>
      <c r="R8" s="225"/>
      <c r="S8" s="225"/>
      <c r="T8" s="225"/>
    </row>
    <row r="9" spans="1:20" s="3" customFormat="1" ht="18.75" x14ac:dyDescent="0.2">
      <c r="A9" s="225"/>
      <c r="B9" s="225"/>
      <c r="C9" s="225"/>
      <c r="D9" s="225"/>
      <c r="E9" s="225"/>
      <c r="F9" s="225"/>
      <c r="G9" s="225"/>
      <c r="H9" s="225"/>
      <c r="I9" s="225"/>
      <c r="J9" s="225"/>
      <c r="K9" s="225"/>
      <c r="L9" s="225"/>
      <c r="M9" s="225"/>
      <c r="N9" s="225"/>
      <c r="O9" s="225"/>
      <c r="P9" s="225"/>
      <c r="Q9" s="225"/>
      <c r="R9" s="225"/>
      <c r="S9" s="225"/>
      <c r="T9" s="225"/>
    </row>
    <row r="10" spans="1:20" s="3" customFormat="1" ht="18.75" customHeight="1" x14ac:dyDescent="0.2">
      <c r="A10" s="226" t="s">
        <v>4</v>
      </c>
      <c r="B10" s="226"/>
      <c r="C10" s="226"/>
      <c r="D10" s="226"/>
      <c r="E10" s="226"/>
      <c r="F10" s="226"/>
      <c r="G10" s="226"/>
      <c r="H10" s="226"/>
      <c r="I10" s="226"/>
      <c r="J10" s="226"/>
      <c r="K10" s="226"/>
      <c r="L10" s="226"/>
      <c r="M10" s="226"/>
      <c r="N10" s="226"/>
      <c r="O10" s="226"/>
      <c r="P10" s="226"/>
      <c r="Q10" s="226"/>
      <c r="R10" s="226"/>
      <c r="S10" s="226"/>
      <c r="T10" s="226"/>
    </row>
    <row r="11" spans="1:20" s="3" customFormat="1" ht="18.75" customHeight="1" x14ac:dyDescent="0.2">
      <c r="A11" s="221" t="s">
        <v>5</v>
      </c>
      <c r="B11" s="221"/>
      <c r="C11" s="221"/>
      <c r="D11" s="221"/>
      <c r="E11" s="221"/>
      <c r="F11" s="221"/>
      <c r="G11" s="221"/>
      <c r="H11" s="221"/>
      <c r="I11" s="221"/>
      <c r="J11" s="221"/>
      <c r="K11" s="221"/>
      <c r="L11" s="221"/>
      <c r="M11" s="221"/>
      <c r="N11" s="221"/>
      <c r="O11" s="221"/>
      <c r="P11" s="221"/>
      <c r="Q11" s="221"/>
      <c r="R11" s="221"/>
      <c r="S11" s="221"/>
      <c r="T11" s="221"/>
    </row>
    <row r="12" spans="1:20" s="3" customFormat="1" ht="18.75" x14ac:dyDescent="0.2">
      <c r="A12" s="225"/>
      <c r="B12" s="225"/>
      <c r="C12" s="225"/>
      <c r="D12" s="225"/>
      <c r="E12" s="225"/>
      <c r="F12" s="225"/>
      <c r="G12" s="225"/>
      <c r="H12" s="225"/>
      <c r="I12" s="225"/>
      <c r="J12" s="225"/>
      <c r="K12" s="225"/>
      <c r="L12" s="225"/>
      <c r="M12" s="225"/>
      <c r="N12" s="225"/>
      <c r="O12" s="225"/>
      <c r="P12" s="225"/>
      <c r="Q12" s="225"/>
      <c r="R12" s="225"/>
      <c r="S12" s="225"/>
      <c r="T12" s="225"/>
    </row>
    <row r="13" spans="1:20" s="3" customFormat="1" ht="18.75" customHeight="1" x14ac:dyDescent="0.2">
      <c r="A13" s="226" t="str">
        <f>'1. паспорт местоположение'!$A$12</f>
        <v>Р_СГЭС_18</v>
      </c>
      <c r="B13" s="226"/>
      <c r="C13" s="226"/>
      <c r="D13" s="226"/>
      <c r="E13" s="226"/>
      <c r="F13" s="226"/>
      <c r="G13" s="226"/>
      <c r="H13" s="226"/>
      <c r="I13" s="226"/>
      <c r="J13" s="226"/>
      <c r="K13" s="226"/>
      <c r="L13" s="226"/>
      <c r="M13" s="226"/>
      <c r="N13" s="226"/>
      <c r="O13" s="226"/>
      <c r="P13" s="226"/>
      <c r="Q13" s="226"/>
      <c r="R13" s="226"/>
      <c r="S13" s="226"/>
      <c r="T13" s="226"/>
    </row>
    <row r="14" spans="1:20" s="3" customFormat="1" ht="18.75" customHeight="1" x14ac:dyDescent="0.2">
      <c r="A14" s="221" t="s">
        <v>6</v>
      </c>
      <c r="B14" s="221"/>
      <c r="C14" s="221"/>
      <c r="D14" s="221"/>
      <c r="E14" s="221"/>
      <c r="F14" s="221"/>
      <c r="G14" s="221"/>
      <c r="H14" s="221"/>
      <c r="I14" s="221"/>
      <c r="J14" s="221"/>
      <c r="K14" s="221"/>
      <c r="L14" s="221"/>
      <c r="M14" s="221"/>
      <c r="N14" s="221"/>
      <c r="O14" s="221"/>
      <c r="P14" s="221"/>
      <c r="Q14" s="221"/>
      <c r="R14" s="221"/>
      <c r="S14" s="221"/>
      <c r="T14" s="221"/>
    </row>
    <row r="15" spans="1:20" s="3" customFormat="1" ht="15.75" customHeight="1" x14ac:dyDescent="0.2">
      <c r="A15" s="227"/>
      <c r="B15" s="227"/>
      <c r="C15" s="227"/>
      <c r="D15" s="227"/>
      <c r="E15" s="227"/>
      <c r="F15" s="227"/>
      <c r="G15" s="227"/>
      <c r="H15" s="227"/>
      <c r="I15" s="227"/>
      <c r="J15" s="227"/>
      <c r="K15" s="227"/>
      <c r="L15" s="227"/>
      <c r="M15" s="227"/>
      <c r="N15" s="227"/>
      <c r="O15" s="227"/>
      <c r="P15" s="227"/>
      <c r="Q15" s="227"/>
      <c r="R15" s="227"/>
      <c r="S15" s="227"/>
      <c r="T15" s="227"/>
    </row>
    <row r="16" spans="1:20" s="15" customFormat="1" ht="45" customHeight="1" x14ac:dyDescent="0.2">
      <c r="A16" s="220"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6" s="220"/>
      <c r="C16" s="220"/>
      <c r="D16" s="220"/>
      <c r="E16" s="220"/>
      <c r="F16" s="220"/>
      <c r="G16" s="220"/>
      <c r="H16" s="220"/>
      <c r="I16" s="220"/>
      <c r="J16" s="220"/>
      <c r="K16" s="220"/>
      <c r="L16" s="220"/>
      <c r="M16" s="220"/>
      <c r="N16" s="220"/>
      <c r="O16" s="220"/>
      <c r="P16" s="220"/>
      <c r="Q16" s="220"/>
      <c r="R16" s="220"/>
      <c r="S16" s="220"/>
      <c r="T16" s="220"/>
    </row>
    <row r="17" spans="1:20" s="15" customFormat="1" ht="15" customHeight="1" x14ac:dyDescent="0.2">
      <c r="A17" s="221" t="s">
        <v>7</v>
      </c>
      <c r="B17" s="221"/>
      <c r="C17" s="221"/>
      <c r="D17" s="221"/>
      <c r="E17" s="221"/>
      <c r="F17" s="221"/>
      <c r="G17" s="221"/>
      <c r="H17" s="221"/>
      <c r="I17" s="221"/>
      <c r="J17" s="221"/>
      <c r="K17" s="221"/>
      <c r="L17" s="221"/>
      <c r="M17" s="221"/>
      <c r="N17" s="221"/>
      <c r="O17" s="221"/>
      <c r="P17" s="221"/>
      <c r="Q17" s="221"/>
      <c r="R17" s="221"/>
      <c r="S17" s="221"/>
      <c r="T17" s="221"/>
    </row>
    <row r="18" spans="1:20" s="15"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20" s="15" customFormat="1" ht="15" customHeight="1" x14ac:dyDescent="0.2">
      <c r="A19" s="223" t="s">
        <v>85</v>
      </c>
      <c r="B19" s="223"/>
      <c r="C19" s="223"/>
      <c r="D19" s="223"/>
      <c r="E19" s="223"/>
      <c r="F19" s="223"/>
      <c r="G19" s="223"/>
      <c r="H19" s="223"/>
      <c r="I19" s="223"/>
      <c r="J19" s="223"/>
      <c r="K19" s="223"/>
      <c r="L19" s="223"/>
      <c r="M19" s="223"/>
      <c r="N19" s="223"/>
      <c r="O19" s="223"/>
      <c r="P19" s="223"/>
      <c r="Q19" s="223"/>
      <c r="R19" s="223"/>
      <c r="S19" s="223"/>
      <c r="T19" s="223"/>
    </row>
    <row r="20" spans="1:20" s="35"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row>
    <row r="21" spans="1:20" ht="46.5" customHeight="1" x14ac:dyDescent="0.25">
      <c r="A21" s="235" t="s">
        <v>9</v>
      </c>
      <c r="B21" s="236" t="s">
        <v>86</v>
      </c>
      <c r="C21" s="236"/>
      <c r="D21" s="236" t="s">
        <v>87</v>
      </c>
      <c r="E21" s="236" t="s">
        <v>88</v>
      </c>
      <c r="F21" s="236"/>
      <c r="G21" s="236" t="s">
        <v>89</v>
      </c>
      <c r="H21" s="236"/>
      <c r="I21" s="236" t="s">
        <v>90</v>
      </c>
      <c r="J21" s="236"/>
      <c r="K21" s="236" t="s">
        <v>91</v>
      </c>
      <c r="L21" s="236" t="s">
        <v>92</v>
      </c>
      <c r="M21" s="236"/>
      <c r="N21" s="236" t="s">
        <v>93</v>
      </c>
      <c r="O21" s="236"/>
      <c r="P21" s="236" t="s">
        <v>94</v>
      </c>
      <c r="Q21" s="236" t="s">
        <v>95</v>
      </c>
      <c r="R21" s="236"/>
      <c r="S21" s="236" t="s">
        <v>96</v>
      </c>
      <c r="T21" s="236"/>
    </row>
    <row r="22" spans="1:20" ht="204.75" customHeight="1" x14ac:dyDescent="0.25">
      <c r="A22" s="235"/>
      <c r="B22" s="236"/>
      <c r="C22" s="236"/>
      <c r="D22" s="236"/>
      <c r="E22" s="236"/>
      <c r="F22" s="236"/>
      <c r="G22" s="236"/>
      <c r="H22" s="236"/>
      <c r="I22" s="236"/>
      <c r="J22" s="236"/>
      <c r="K22" s="236"/>
      <c r="L22" s="236"/>
      <c r="M22" s="236"/>
      <c r="N22" s="236"/>
      <c r="O22" s="236"/>
      <c r="P22" s="236"/>
      <c r="Q22" s="36" t="s">
        <v>97</v>
      </c>
      <c r="R22" s="36" t="s">
        <v>98</v>
      </c>
      <c r="S22" s="36" t="s">
        <v>99</v>
      </c>
      <c r="T22" s="36" t="s">
        <v>100</v>
      </c>
    </row>
    <row r="23" spans="1:20" ht="51.75" customHeight="1" x14ac:dyDescent="0.25">
      <c r="A23" s="235"/>
      <c r="B23" s="36" t="s">
        <v>101</v>
      </c>
      <c r="C23" s="36" t="s">
        <v>102</v>
      </c>
      <c r="D23" s="236"/>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x14ac:dyDescent="0.25">
      <c r="A25" s="19">
        <v>1</v>
      </c>
      <c r="B25" s="19" t="s">
        <v>556</v>
      </c>
      <c r="C25" s="19" t="s">
        <v>556</v>
      </c>
      <c r="D25" s="19" t="s">
        <v>557</v>
      </c>
      <c r="E25" s="19" t="s">
        <v>557</v>
      </c>
      <c r="F25" s="19" t="s">
        <v>557</v>
      </c>
      <c r="G25" s="19" t="s">
        <v>557</v>
      </c>
      <c r="H25" s="19" t="s">
        <v>557</v>
      </c>
      <c r="I25" s="19" t="s">
        <v>82</v>
      </c>
      <c r="J25" s="19">
        <v>2025</v>
      </c>
      <c r="K25" s="19">
        <v>2025</v>
      </c>
      <c r="L25" s="19">
        <v>6</v>
      </c>
      <c r="M25" s="19">
        <v>6</v>
      </c>
      <c r="N25" s="19">
        <v>400</v>
      </c>
      <c r="O25" s="19">
        <v>400</v>
      </c>
      <c r="P25" s="19" t="s">
        <v>82</v>
      </c>
      <c r="Q25" s="19" t="s">
        <v>82</v>
      </c>
      <c r="R25" s="19" t="s">
        <v>82</v>
      </c>
      <c r="S25" s="19" t="s">
        <v>82</v>
      </c>
      <c r="T25" s="19" t="s">
        <v>82</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33" t="s">
        <v>105</v>
      </c>
      <c r="C27" s="233"/>
      <c r="D27" s="233"/>
      <c r="E27" s="233"/>
      <c r="F27" s="233"/>
      <c r="G27" s="233"/>
      <c r="H27" s="233"/>
      <c r="I27" s="233"/>
      <c r="J27" s="233"/>
      <c r="K27" s="233"/>
      <c r="L27" s="233"/>
      <c r="M27" s="233"/>
      <c r="N27" s="233"/>
      <c r="O27" s="233"/>
      <c r="P27" s="233"/>
      <c r="Q27" s="233"/>
      <c r="R27" s="233"/>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honeticPr fontId="55" type="noConversion"/>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7" zoomScale="60" zoomScaleNormal="60" workbookViewId="0">
      <selection activeCell="D21" sqref="D21:E22"/>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4" t="str">
        <f>'1. паспорт местоположение'!$A$5:$C$5</f>
        <v>Год раскрытия информации: 2025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25" t="s">
        <v>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3" customFormat="1" ht="18.75" customHeight="1" x14ac:dyDescent="0.2">
      <c r="A10" s="221" t="s">
        <v>5</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6" t="str">
        <f>'1. паспорт местоположение'!$A$12</f>
        <v>Р_СГЭС_18</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row>
    <row r="13" spans="1:27" s="3" customFormat="1" ht="18.75" customHeight="1" x14ac:dyDescent="0.2">
      <c r="A13" s="221" t="s">
        <v>6</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6"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row>
    <row r="16" spans="1:27" s="15"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23"/>
      <c r="F18" s="223"/>
      <c r="G18" s="223"/>
      <c r="H18" s="223"/>
      <c r="I18" s="223"/>
      <c r="J18" s="223"/>
      <c r="K18" s="223"/>
      <c r="L18" s="223"/>
      <c r="M18" s="223"/>
      <c r="N18" s="223"/>
      <c r="O18" s="223"/>
      <c r="P18" s="223"/>
      <c r="Q18" s="223"/>
      <c r="R18" s="223"/>
      <c r="S18" s="223"/>
      <c r="T18" s="223"/>
      <c r="U18" s="223"/>
      <c r="V18" s="223"/>
      <c r="W18" s="223"/>
      <c r="X18" s="223"/>
      <c r="Y18" s="223"/>
    </row>
    <row r="19" spans="1:27" ht="25.5" customHeight="1" x14ac:dyDescent="0.25">
      <c r="A19" s="223" t="s">
        <v>116</v>
      </c>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row>
    <row r="20" spans="1:27" s="35" customFormat="1" ht="21" customHeight="1" x14ac:dyDescent="0.25"/>
    <row r="21" spans="1:27" ht="15.75" customHeight="1" x14ac:dyDescent="0.25">
      <c r="A21" s="237" t="s">
        <v>9</v>
      </c>
      <c r="B21" s="240" t="s">
        <v>117</v>
      </c>
      <c r="C21" s="241"/>
      <c r="D21" s="240" t="s">
        <v>118</v>
      </c>
      <c r="E21" s="241"/>
      <c r="F21" s="244" t="s">
        <v>72</v>
      </c>
      <c r="G21" s="245"/>
      <c r="H21" s="245"/>
      <c r="I21" s="246"/>
      <c r="J21" s="237" t="s">
        <v>119</v>
      </c>
      <c r="K21" s="240" t="s">
        <v>120</v>
      </c>
      <c r="L21" s="241"/>
      <c r="M21" s="240" t="s">
        <v>121</v>
      </c>
      <c r="N21" s="241"/>
      <c r="O21" s="240" t="s">
        <v>122</v>
      </c>
      <c r="P21" s="241"/>
      <c r="Q21" s="240" t="s">
        <v>123</v>
      </c>
      <c r="R21" s="241"/>
      <c r="S21" s="237" t="s">
        <v>124</v>
      </c>
      <c r="T21" s="237" t="s">
        <v>125</v>
      </c>
      <c r="U21" s="237" t="s">
        <v>126</v>
      </c>
      <c r="V21" s="240" t="s">
        <v>127</v>
      </c>
      <c r="W21" s="241"/>
      <c r="X21" s="244" t="s">
        <v>95</v>
      </c>
      <c r="Y21" s="245"/>
      <c r="Z21" s="244" t="s">
        <v>96</v>
      </c>
      <c r="AA21" s="245"/>
    </row>
    <row r="22" spans="1:27" ht="216" customHeight="1" x14ac:dyDescent="0.25">
      <c r="A22" s="238"/>
      <c r="B22" s="242"/>
      <c r="C22" s="243"/>
      <c r="D22" s="242"/>
      <c r="E22" s="243"/>
      <c r="F22" s="244" t="s">
        <v>128</v>
      </c>
      <c r="G22" s="246"/>
      <c r="H22" s="244" t="s">
        <v>129</v>
      </c>
      <c r="I22" s="246"/>
      <c r="J22" s="239"/>
      <c r="K22" s="242"/>
      <c r="L22" s="243"/>
      <c r="M22" s="242"/>
      <c r="N22" s="243"/>
      <c r="O22" s="242"/>
      <c r="P22" s="243"/>
      <c r="Q22" s="242"/>
      <c r="R22" s="243"/>
      <c r="S22" s="239"/>
      <c r="T22" s="239"/>
      <c r="U22" s="239"/>
      <c r="V22" s="242"/>
      <c r="W22" s="243"/>
      <c r="X22" s="36" t="s">
        <v>97</v>
      </c>
      <c r="Y22" s="36" t="s">
        <v>98</v>
      </c>
      <c r="Z22" s="36" t="s">
        <v>99</v>
      </c>
      <c r="AA22" s="36" t="s">
        <v>100</v>
      </c>
    </row>
    <row r="23" spans="1:27" ht="60" customHeight="1" x14ac:dyDescent="0.25">
      <c r="A23" s="239"/>
      <c r="B23" s="42" t="s">
        <v>101</v>
      </c>
      <c r="C23" s="42" t="s">
        <v>102</v>
      </c>
      <c r="D23" s="42" t="s">
        <v>101</v>
      </c>
      <c r="E23" s="42" t="s">
        <v>102</v>
      </c>
      <c r="F23" s="42" t="s">
        <v>101</v>
      </c>
      <c r="G23" s="42" t="s">
        <v>102</v>
      </c>
      <c r="H23" s="42" t="s">
        <v>101</v>
      </c>
      <c r="I23" s="42" t="s">
        <v>102</v>
      </c>
      <c r="J23" s="42" t="s">
        <v>101</v>
      </c>
      <c r="K23" s="42" t="s">
        <v>101</v>
      </c>
      <c r="L23" s="42" t="s">
        <v>102</v>
      </c>
      <c r="M23" s="42" t="s">
        <v>101</v>
      </c>
      <c r="N23" s="42" t="s">
        <v>102</v>
      </c>
      <c r="O23" s="42" t="s">
        <v>101</v>
      </c>
      <c r="P23" s="42" t="s">
        <v>102</v>
      </c>
      <c r="Q23" s="42" t="s">
        <v>101</v>
      </c>
      <c r="R23" s="42" t="s">
        <v>102</v>
      </c>
      <c r="S23" s="42" t="s">
        <v>101</v>
      </c>
      <c r="T23" s="42" t="s">
        <v>101</v>
      </c>
      <c r="U23" s="42" t="s">
        <v>101</v>
      </c>
      <c r="V23" s="42" t="s">
        <v>101</v>
      </c>
      <c r="W23" s="42" t="s">
        <v>102</v>
      </c>
      <c r="X23" s="42" t="s">
        <v>101</v>
      </c>
      <c r="Y23" s="42" t="s">
        <v>101</v>
      </c>
      <c r="Z23" s="36" t="s">
        <v>101</v>
      </c>
      <c r="AA23" s="36" t="s">
        <v>101</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5" customFormat="1" ht="31.5" x14ac:dyDescent="0.25">
      <c r="A25" s="191"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4"/>
      <c r="Y26" s="45"/>
    </row>
    <row r="27" spans="1:27" s="38" customFormat="1" ht="12.75" x14ac:dyDescent="0.2">
      <c r="A27" s="46"/>
      <c r="B27" s="46"/>
      <c r="C27" s="46"/>
      <c r="E27" s="46"/>
    </row>
    <row r="28" spans="1:27" s="38" customFormat="1" ht="12.75" x14ac:dyDescent="0.2">
      <c r="A28" s="46"/>
      <c r="B28" s="46"/>
      <c r="C28" s="46"/>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9" zoomScale="85" zoomScaleSheetLayoutView="85" workbookViewId="0">
      <selection activeCell="C26" sqref="C26"/>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24" t="str">
        <f>'1. паспорт местоположение'!$A$5:$C$5</f>
        <v>Год раскрытия информации: 2025 год</v>
      </c>
      <c r="B5" s="249"/>
      <c r="C5" s="249"/>
    </row>
    <row r="6" spans="1:3" s="2" customFormat="1" ht="15.75" x14ac:dyDescent="0.2">
      <c r="A6" s="47"/>
      <c r="B6" s="47"/>
      <c r="C6" s="47"/>
    </row>
    <row r="7" spans="1:3" s="2" customFormat="1" ht="18.75" x14ac:dyDescent="0.2">
      <c r="A7" s="251" t="s">
        <v>130</v>
      </c>
      <c r="B7" s="249"/>
      <c r="C7" s="249"/>
    </row>
    <row r="8" spans="1:3" s="2" customFormat="1" ht="15.75" x14ac:dyDescent="0.2">
      <c r="A8" s="47"/>
      <c r="B8" s="47"/>
      <c r="C8" s="47"/>
    </row>
    <row r="9" spans="1:3" s="2" customFormat="1" ht="18.75" x14ac:dyDescent="0.2">
      <c r="A9" s="252" t="s">
        <v>4</v>
      </c>
      <c r="B9" s="249"/>
      <c r="C9" s="249"/>
    </row>
    <row r="10" spans="1:3" s="2" customFormat="1" ht="15.75" x14ac:dyDescent="0.2">
      <c r="A10" s="249" t="s">
        <v>131</v>
      </c>
      <c r="B10" s="249"/>
      <c r="C10" s="249"/>
    </row>
    <row r="11" spans="1:3" s="2" customFormat="1" ht="15.75" x14ac:dyDescent="0.2">
      <c r="A11" s="47"/>
      <c r="B11" s="47"/>
      <c r="C11" s="47"/>
    </row>
    <row r="12" spans="1:3" s="2" customFormat="1" ht="18.75" x14ac:dyDescent="0.2">
      <c r="A12" s="252" t="str">
        <f>'1. паспорт местоположение'!$A$12</f>
        <v>Р_СГЭС_18</v>
      </c>
      <c r="B12" s="249"/>
      <c r="C12" s="249"/>
    </row>
    <row r="13" spans="1:3" s="2" customFormat="1" ht="15.75" x14ac:dyDescent="0.2">
      <c r="A13" s="249" t="s">
        <v>132</v>
      </c>
      <c r="B13" s="249"/>
      <c r="C13" s="249"/>
    </row>
    <row r="14" spans="1:3" s="2" customFormat="1" ht="15.75" x14ac:dyDescent="0.2">
      <c r="A14" s="47"/>
      <c r="B14" s="47"/>
      <c r="C14" s="47"/>
    </row>
    <row r="15" spans="1:3" s="48" customFormat="1" ht="75" customHeight="1" x14ac:dyDescent="0.2">
      <c r="A15" s="247"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48"/>
      <c r="C15" s="248"/>
    </row>
    <row r="16" spans="1:3" s="48" customFormat="1" ht="15.75" x14ac:dyDescent="0.2">
      <c r="A16" s="249" t="s">
        <v>133</v>
      </c>
      <c r="B16" s="249"/>
      <c r="C16" s="249"/>
    </row>
    <row r="17" spans="1:3" s="48" customFormat="1" ht="15.75" x14ac:dyDescent="0.2">
      <c r="A17" s="47"/>
      <c r="B17" s="47"/>
      <c r="C17" s="47"/>
    </row>
    <row r="18" spans="1:3" s="48" customFormat="1" ht="15.75" x14ac:dyDescent="0.2">
      <c r="A18" s="250" t="s">
        <v>134</v>
      </c>
      <c r="B18" s="249"/>
      <c r="C18" s="249"/>
    </row>
    <row r="19" spans="1:3" s="48" customFormat="1" ht="15.75" x14ac:dyDescent="0.2">
      <c r="A19" s="47"/>
      <c r="B19" s="47"/>
      <c r="C19" s="47"/>
    </row>
    <row r="20" spans="1:3" s="48" customFormat="1" ht="39.75" customHeight="1" x14ac:dyDescent="0.2">
      <c r="A20" s="49" t="s">
        <v>9</v>
      </c>
      <c r="B20" s="50" t="s">
        <v>10</v>
      </c>
      <c r="C20" s="27" t="s">
        <v>11</v>
      </c>
    </row>
    <row r="21" spans="1:3" s="48" customFormat="1" ht="16.5" customHeight="1" x14ac:dyDescent="0.2">
      <c r="A21" s="27">
        <v>1</v>
      </c>
      <c r="B21" s="50">
        <v>2</v>
      </c>
      <c r="C21" s="27">
        <v>3</v>
      </c>
    </row>
    <row r="22" spans="1:3" s="48" customFormat="1" ht="33.75" customHeight="1" x14ac:dyDescent="0.2">
      <c r="A22" s="51" t="s">
        <v>12</v>
      </c>
      <c r="B22" s="52" t="s">
        <v>135</v>
      </c>
      <c r="C22" s="27" t="s">
        <v>530</v>
      </c>
    </row>
    <row r="23" spans="1:3" ht="65.25" customHeight="1" x14ac:dyDescent="0.25">
      <c r="A23" s="51" t="s">
        <v>14</v>
      </c>
      <c r="B23" s="52" t="s">
        <v>136</v>
      </c>
      <c r="C23" s="27" t="str">
        <f>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row>
    <row r="24" spans="1:3" ht="63" customHeight="1" x14ac:dyDescent="0.25">
      <c r="A24" s="51" t="s">
        <v>16</v>
      </c>
      <c r="B24" s="52" t="s">
        <v>137</v>
      </c>
      <c r="C24" s="188" t="s">
        <v>558</v>
      </c>
    </row>
    <row r="25" spans="1:3" ht="63" customHeight="1" x14ac:dyDescent="0.25">
      <c r="A25" s="51" t="s">
        <v>18</v>
      </c>
      <c r="B25" s="52" t="s">
        <v>138</v>
      </c>
      <c r="C25" s="27" t="s">
        <v>188</v>
      </c>
    </row>
    <row r="26" spans="1:3" ht="42.75" customHeight="1" x14ac:dyDescent="0.25">
      <c r="A26" s="51" t="s">
        <v>20</v>
      </c>
      <c r="B26" s="52" t="s">
        <v>139</v>
      </c>
      <c r="C26" s="27" t="s">
        <v>531</v>
      </c>
    </row>
    <row r="27" spans="1:3" ht="42.75" customHeight="1" x14ac:dyDescent="0.25">
      <c r="A27" s="51" t="s">
        <v>22</v>
      </c>
      <c r="B27" s="52" t="s">
        <v>140</v>
      </c>
      <c r="C27" s="188" t="s">
        <v>543</v>
      </c>
    </row>
    <row r="28" spans="1:3" ht="42.75" customHeight="1" x14ac:dyDescent="0.25">
      <c r="A28" s="51" t="s">
        <v>24</v>
      </c>
      <c r="B28" s="52" t="s">
        <v>141</v>
      </c>
      <c r="C28" s="27">
        <v>2025</v>
      </c>
    </row>
    <row r="29" spans="1:3" ht="42.75" customHeight="1" x14ac:dyDescent="0.25">
      <c r="A29" s="51" t="s">
        <v>26</v>
      </c>
      <c r="B29" s="49" t="s">
        <v>142</v>
      </c>
      <c r="C29" s="27">
        <v>2025</v>
      </c>
    </row>
    <row r="30" spans="1:3" ht="42.75" customHeight="1" x14ac:dyDescent="0.25">
      <c r="A30" s="51" t="s">
        <v>28</v>
      </c>
      <c r="B30" s="49" t="s">
        <v>143</v>
      </c>
      <c r="C30" s="27"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I10" zoomScale="80" zoomScaleNormal="55" zoomScaleSheetLayoutView="80" workbookViewId="0">
      <selection activeCell="A26" sqref="A26:XFD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4" t="str">
        <f>'1. паспорт местоположение'!$A$5:$C$5</f>
        <v>Год раскрытия информации: 2025 год</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3</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10"/>
      <c r="AB6" s="10"/>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10"/>
      <c r="AB7" s="10"/>
    </row>
    <row r="8" spans="1:28" ht="15.75" x14ac:dyDescent="0.25">
      <c r="A8" s="226" t="s">
        <v>4</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11"/>
      <c r="AB8" s="11"/>
    </row>
    <row r="9" spans="1:28" ht="15.75" x14ac:dyDescent="0.25">
      <c r="A9" s="221" t="s">
        <v>5</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13"/>
      <c r="AB9" s="13"/>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0"/>
      <c r="AB10" s="10"/>
    </row>
    <row r="11" spans="1:28" ht="15.75" x14ac:dyDescent="0.25">
      <c r="A11" s="226" t="str">
        <f>'1. паспорт местоположение'!$A$12</f>
        <v>Р_СГЭС_18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11"/>
      <c r="AB11" s="11"/>
    </row>
    <row r="12" spans="1:28" ht="15.75" x14ac:dyDescent="0.25">
      <c r="A12" s="221" t="s">
        <v>6</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13"/>
      <c r="AB12" s="13"/>
    </row>
    <row r="13" spans="1:28" ht="18.75" x14ac:dyDescent="0.2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54"/>
      <c r="AB13" s="54"/>
    </row>
    <row r="14" spans="1:28" ht="33.75" customHeight="1" x14ac:dyDescent="0.25">
      <c r="A14" s="226"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11"/>
      <c r="AB14" s="11"/>
    </row>
    <row r="15" spans="1:28" ht="15.75" x14ac:dyDescent="0.25">
      <c r="A15" s="221" t="s">
        <v>7</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13"/>
      <c r="AB15" s="13"/>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55"/>
      <c r="AB16" s="55"/>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55"/>
      <c r="AB17" s="55"/>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55"/>
      <c r="AB18" s="55"/>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55"/>
      <c r="AB19" s="55"/>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55"/>
      <c r="AB20" s="55"/>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55"/>
      <c r="AB21" s="55"/>
    </row>
    <row r="22" spans="1:28" x14ac:dyDescent="0.25">
      <c r="A22" s="258" t="s">
        <v>144</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56"/>
      <c r="AB22" s="56"/>
    </row>
    <row r="23" spans="1:28" ht="32.25" customHeight="1" x14ac:dyDescent="0.25">
      <c r="A23" s="254" t="s">
        <v>145</v>
      </c>
      <c r="B23" s="255"/>
      <c r="C23" s="255"/>
      <c r="D23" s="255"/>
      <c r="E23" s="255"/>
      <c r="F23" s="255"/>
      <c r="G23" s="255"/>
      <c r="H23" s="255"/>
      <c r="I23" s="255"/>
      <c r="J23" s="255"/>
      <c r="K23" s="255"/>
      <c r="L23" s="256"/>
      <c r="M23" s="257" t="s">
        <v>146</v>
      </c>
      <c r="N23" s="257"/>
      <c r="O23" s="257"/>
      <c r="P23" s="257"/>
      <c r="Q23" s="257"/>
      <c r="R23" s="257"/>
      <c r="S23" s="257"/>
      <c r="T23" s="257"/>
      <c r="U23" s="257"/>
      <c r="V23" s="257"/>
      <c r="W23" s="257"/>
      <c r="X23" s="257"/>
      <c r="Y23" s="257"/>
      <c r="Z23" s="257"/>
    </row>
    <row r="24" spans="1:28" ht="151.5" customHeight="1" x14ac:dyDescent="0.25">
      <c r="A24" s="32" t="s">
        <v>147</v>
      </c>
      <c r="B24" s="57" t="s">
        <v>148</v>
      </c>
      <c r="C24" s="32" t="s">
        <v>149</v>
      </c>
      <c r="D24" s="32" t="s">
        <v>150</v>
      </c>
      <c r="E24" s="32" t="s">
        <v>151</v>
      </c>
      <c r="F24" s="32" t="s">
        <v>152</v>
      </c>
      <c r="G24" s="32" t="s">
        <v>153</v>
      </c>
      <c r="H24" s="32" t="s">
        <v>154</v>
      </c>
      <c r="I24" s="32" t="s">
        <v>155</v>
      </c>
      <c r="J24" s="32" t="s">
        <v>156</v>
      </c>
      <c r="K24" s="57" t="s">
        <v>157</v>
      </c>
      <c r="L24" s="57" t="s">
        <v>158</v>
      </c>
      <c r="M24" s="58" t="s">
        <v>159</v>
      </c>
      <c r="N24" s="57" t="s">
        <v>160</v>
      </c>
      <c r="O24" s="32" t="s">
        <v>161</v>
      </c>
      <c r="P24" s="32" t="s">
        <v>162</v>
      </c>
      <c r="Q24" s="32" t="s">
        <v>163</v>
      </c>
      <c r="R24" s="32" t="s">
        <v>154</v>
      </c>
      <c r="S24" s="32" t="s">
        <v>164</v>
      </c>
      <c r="T24" s="32" t="s">
        <v>165</v>
      </c>
      <c r="U24" s="32" t="s">
        <v>166</v>
      </c>
      <c r="V24" s="32" t="s">
        <v>163</v>
      </c>
      <c r="W24" s="59" t="s">
        <v>167</v>
      </c>
      <c r="X24" s="59" t="s">
        <v>168</v>
      </c>
      <c r="Y24" s="59" t="s">
        <v>169</v>
      </c>
      <c r="Z24" s="60" t="s">
        <v>170</v>
      </c>
    </row>
    <row r="25" spans="1:28" ht="16.5" customHeight="1" x14ac:dyDescent="0.25">
      <c r="A25" s="32">
        <v>1</v>
      </c>
      <c r="B25" s="57">
        <v>2</v>
      </c>
      <c r="C25" s="32">
        <v>3</v>
      </c>
      <c r="D25" s="57">
        <v>4</v>
      </c>
      <c r="E25" s="32">
        <v>5</v>
      </c>
      <c r="F25" s="57">
        <v>6</v>
      </c>
      <c r="G25" s="32">
        <v>7</v>
      </c>
      <c r="H25" s="57">
        <v>8</v>
      </c>
      <c r="I25" s="32">
        <v>9</v>
      </c>
      <c r="J25" s="57">
        <v>10</v>
      </c>
      <c r="K25" s="32">
        <v>11</v>
      </c>
      <c r="L25" s="57">
        <v>12</v>
      </c>
      <c r="M25" s="32">
        <v>13</v>
      </c>
      <c r="N25" s="57">
        <v>14</v>
      </c>
      <c r="O25" s="32">
        <v>15</v>
      </c>
      <c r="P25" s="57">
        <v>16</v>
      </c>
      <c r="Q25" s="32">
        <v>17</v>
      </c>
      <c r="R25" s="57">
        <v>18</v>
      </c>
      <c r="S25" s="32">
        <v>19</v>
      </c>
      <c r="T25" s="57">
        <v>20</v>
      </c>
      <c r="U25" s="32">
        <v>21</v>
      </c>
      <c r="V25" s="57">
        <v>22</v>
      </c>
      <c r="W25" s="32">
        <v>23</v>
      </c>
      <c r="X25" s="57">
        <v>24</v>
      </c>
      <c r="Y25" s="32">
        <v>25</v>
      </c>
      <c r="Z25" s="57">
        <v>26</v>
      </c>
    </row>
    <row r="26" spans="1:28" ht="45" x14ac:dyDescent="0.25">
      <c r="A26" s="192" t="s">
        <v>103</v>
      </c>
      <c r="B26" s="192" t="s">
        <v>103</v>
      </c>
      <c r="C26" s="192" t="s">
        <v>103</v>
      </c>
      <c r="D26" s="192" t="s">
        <v>103</v>
      </c>
      <c r="E26" s="192" t="s">
        <v>103</v>
      </c>
      <c r="F26" s="192" t="s">
        <v>103</v>
      </c>
      <c r="G26" s="192" t="s">
        <v>103</v>
      </c>
      <c r="H26" s="192" t="s">
        <v>103</v>
      </c>
      <c r="I26" s="192" t="s">
        <v>103</v>
      </c>
      <c r="J26" s="192" t="s">
        <v>103</v>
      </c>
      <c r="K26" s="192" t="s">
        <v>103</v>
      </c>
      <c r="L26" s="192" t="s">
        <v>103</v>
      </c>
      <c r="M26" s="192" t="s">
        <v>103</v>
      </c>
      <c r="N26" s="192" t="s">
        <v>103</v>
      </c>
      <c r="O26" s="192" t="s">
        <v>103</v>
      </c>
      <c r="P26" s="192" t="s">
        <v>103</v>
      </c>
      <c r="Q26" s="192" t="s">
        <v>103</v>
      </c>
      <c r="R26" s="192" t="s">
        <v>103</v>
      </c>
      <c r="S26" s="192" t="s">
        <v>103</v>
      </c>
      <c r="T26" s="192" t="s">
        <v>103</v>
      </c>
      <c r="U26" s="192" t="s">
        <v>103</v>
      </c>
      <c r="V26" s="192" t="s">
        <v>103</v>
      </c>
      <c r="W26" s="192" t="s">
        <v>103</v>
      </c>
      <c r="X26" s="192" t="s">
        <v>103</v>
      </c>
      <c r="Y26" s="192" t="s">
        <v>103</v>
      </c>
      <c r="Z26" s="192" t="s">
        <v>103</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12.7109375" customWidth="1"/>
    <col min="2" max="2" width="25.5703125" customWidth="1"/>
    <col min="3" max="3" width="71.28515625" customWidth="1"/>
    <col min="4" max="4" width="16.140625" customWidth="1"/>
    <col min="5" max="5" width="14.140625" customWidth="1"/>
    <col min="6" max="6" width="12.7109375" customWidth="1"/>
    <col min="7" max="7" width="13" customWidth="1"/>
    <col min="8" max="8" width="12.285156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4" t="str">
        <f>'1. паспорт местоположение'!$A$5:$C$5</f>
        <v>Год раскрытия информации: 2025 год</v>
      </c>
      <c r="B5" s="224"/>
      <c r="C5" s="224"/>
      <c r="D5" s="224"/>
      <c r="E5" s="224"/>
      <c r="F5" s="224"/>
      <c r="G5" s="224"/>
      <c r="H5" s="224"/>
      <c r="I5" s="224"/>
      <c r="J5" s="224"/>
      <c r="K5" s="224"/>
      <c r="L5" s="224"/>
      <c r="M5" s="224"/>
      <c r="N5" s="224"/>
      <c r="O5" s="224"/>
      <c r="P5" s="62"/>
      <c r="Q5" s="62"/>
      <c r="R5" s="62"/>
      <c r="S5" s="62"/>
      <c r="T5" s="62"/>
      <c r="U5" s="62"/>
      <c r="V5" s="62"/>
      <c r="W5" s="62"/>
      <c r="X5" s="62"/>
      <c r="Y5" s="62"/>
      <c r="Z5" s="62"/>
      <c r="AA5" s="62"/>
      <c r="AB5" s="62"/>
    </row>
    <row r="6" spans="1:28" s="3" customFormat="1" ht="18.75" x14ac:dyDescent="0.3">
      <c r="A6" s="6"/>
      <c r="B6" s="6"/>
      <c r="L6" s="5"/>
    </row>
    <row r="7" spans="1:28" s="3" customFormat="1" ht="18.75" x14ac:dyDescent="0.2">
      <c r="A7" s="225" t="s">
        <v>3</v>
      </c>
      <c r="B7" s="225"/>
      <c r="C7" s="225"/>
      <c r="D7" s="225"/>
      <c r="E7" s="225"/>
      <c r="F7" s="225"/>
      <c r="G7" s="225"/>
      <c r="H7" s="225"/>
      <c r="I7" s="225"/>
      <c r="J7" s="225"/>
      <c r="K7" s="225"/>
      <c r="L7" s="225"/>
      <c r="M7" s="225"/>
      <c r="N7" s="225"/>
      <c r="O7" s="225"/>
      <c r="P7" s="10"/>
      <c r="Q7" s="10"/>
      <c r="R7" s="10"/>
      <c r="S7" s="10"/>
      <c r="T7" s="10"/>
      <c r="U7" s="10"/>
      <c r="V7" s="10"/>
      <c r="W7" s="10"/>
      <c r="X7" s="10"/>
      <c r="Y7" s="10"/>
      <c r="Z7" s="10"/>
    </row>
    <row r="8" spans="1:28" s="3" customFormat="1" ht="18.75" x14ac:dyDescent="0.2">
      <c r="A8" s="225"/>
      <c r="B8" s="225"/>
      <c r="C8" s="225"/>
      <c r="D8" s="225"/>
      <c r="E8" s="225"/>
      <c r="F8" s="225"/>
      <c r="G8" s="225"/>
      <c r="H8" s="225"/>
      <c r="I8" s="225"/>
      <c r="J8" s="225"/>
      <c r="K8" s="225"/>
      <c r="L8" s="225"/>
      <c r="M8" s="225"/>
      <c r="N8" s="225"/>
      <c r="O8" s="225"/>
      <c r="P8" s="10"/>
      <c r="Q8" s="10"/>
      <c r="R8" s="10"/>
      <c r="S8" s="10"/>
      <c r="T8" s="10"/>
      <c r="U8" s="10"/>
      <c r="V8" s="10"/>
      <c r="W8" s="10"/>
      <c r="X8" s="10"/>
      <c r="Y8" s="10"/>
      <c r="Z8" s="10"/>
    </row>
    <row r="9" spans="1:28" s="3" customFormat="1" ht="18.75" x14ac:dyDescent="0.2">
      <c r="A9" s="226" t="s">
        <v>4</v>
      </c>
      <c r="B9" s="226"/>
      <c r="C9" s="226"/>
      <c r="D9" s="226"/>
      <c r="E9" s="226"/>
      <c r="F9" s="226"/>
      <c r="G9" s="226"/>
      <c r="H9" s="226"/>
      <c r="I9" s="226"/>
      <c r="J9" s="226"/>
      <c r="K9" s="226"/>
      <c r="L9" s="226"/>
      <c r="M9" s="226"/>
      <c r="N9" s="226"/>
      <c r="O9" s="226"/>
      <c r="P9" s="10"/>
      <c r="Q9" s="10"/>
      <c r="R9" s="10"/>
      <c r="S9" s="10"/>
      <c r="T9" s="10"/>
      <c r="U9" s="10"/>
      <c r="V9" s="10"/>
      <c r="W9" s="10"/>
      <c r="X9" s="10"/>
      <c r="Y9" s="10"/>
      <c r="Z9" s="10"/>
    </row>
    <row r="10" spans="1:28" s="3" customFormat="1" ht="18.75" x14ac:dyDescent="0.2">
      <c r="A10" s="221" t="s">
        <v>5</v>
      </c>
      <c r="B10" s="221"/>
      <c r="C10" s="221"/>
      <c r="D10" s="221"/>
      <c r="E10" s="221"/>
      <c r="F10" s="221"/>
      <c r="G10" s="221"/>
      <c r="H10" s="221"/>
      <c r="I10" s="221"/>
      <c r="J10" s="221"/>
      <c r="K10" s="221"/>
      <c r="L10" s="221"/>
      <c r="M10" s="221"/>
      <c r="N10" s="221"/>
      <c r="O10" s="221"/>
      <c r="P10" s="10"/>
      <c r="Q10" s="10"/>
      <c r="R10" s="10"/>
      <c r="S10" s="10"/>
      <c r="T10" s="10"/>
      <c r="U10" s="10"/>
      <c r="V10" s="10"/>
      <c r="W10" s="10"/>
      <c r="X10" s="10"/>
      <c r="Y10" s="10"/>
      <c r="Z10" s="10"/>
    </row>
    <row r="11" spans="1:28" s="3" customFormat="1" ht="18.75" x14ac:dyDescent="0.2">
      <c r="A11" s="225"/>
      <c r="B11" s="225"/>
      <c r="C11" s="225"/>
      <c r="D11" s="225"/>
      <c r="E11" s="225"/>
      <c r="F11" s="225"/>
      <c r="G11" s="225"/>
      <c r="H11" s="225"/>
      <c r="I11" s="225"/>
      <c r="J11" s="225"/>
      <c r="K11" s="225"/>
      <c r="L11" s="225"/>
      <c r="M11" s="225"/>
      <c r="N11" s="225"/>
      <c r="O11" s="225"/>
      <c r="P11" s="10"/>
      <c r="Q11" s="10"/>
      <c r="R11" s="10"/>
      <c r="S11" s="10"/>
      <c r="T11" s="10"/>
      <c r="U11" s="10"/>
      <c r="V11" s="10"/>
      <c r="W11" s="10"/>
      <c r="X11" s="10"/>
      <c r="Y11" s="10"/>
      <c r="Z11" s="10"/>
    </row>
    <row r="12" spans="1:28" s="3" customFormat="1" ht="18.75" x14ac:dyDescent="0.2">
      <c r="A12" s="226" t="str">
        <f>'1. паспорт местоположение'!$A$12</f>
        <v>Р_СГЭС_18</v>
      </c>
      <c r="B12" s="226"/>
      <c r="C12" s="226"/>
      <c r="D12" s="226"/>
      <c r="E12" s="226"/>
      <c r="F12" s="226"/>
      <c r="G12" s="226"/>
      <c r="H12" s="226"/>
      <c r="I12" s="226"/>
      <c r="J12" s="226"/>
      <c r="K12" s="226"/>
      <c r="L12" s="226"/>
      <c r="M12" s="226"/>
      <c r="N12" s="226"/>
      <c r="O12" s="226"/>
      <c r="P12" s="10"/>
      <c r="Q12" s="10"/>
      <c r="R12" s="10"/>
      <c r="S12" s="10"/>
      <c r="T12" s="10"/>
      <c r="U12" s="10"/>
      <c r="V12" s="10"/>
      <c r="W12" s="10"/>
      <c r="X12" s="10"/>
      <c r="Y12" s="10"/>
      <c r="Z12" s="10"/>
    </row>
    <row r="13" spans="1:28" s="3" customFormat="1" ht="18.75" x14ac:dyDescent="0.2">
      <c r="A13" s="221" t="s">
        <v>6</v>
      </c>
      <c r="B13" s="221"/>
      <c r="C13" s="221"/>
      <c r="D13" s="221"/>
      <c r="E13" s="221"/>
      <c r="F13" s="221"/>
      <c r="G13" s="221"/>
      <c r="H13" s="221"/>
      <c r="I13" s="221"/>
      <c r="J13" s="221"/>
      <c r="K13" s="221"/>
      <c r="L13" s="221"/>
      <c r="M13" s="221"/>
      <c r="N13" s="221"/>
      <c r="O13" s="221"/>
      <c r="P13" s="10"/>
      <c r="Q13" s="10"/>
      <c r="R13" s="10"/>
      <c r="S13" s="10"/>
      <c r="T13" s="10"/>
      <c r="U13" s="10"/>
      <c r="V13" s="10"/>
      <c r="W13" s="10"/>
      <c r="X13" s="10"/>
      <c r="Y13" s="10"/>
      <c r="Z13" s="10"/>
    </row>
    <row r="14" spans="1:28" s="3" customFormat="1" ht="15.75" customHeight="1" x14ac:dyDescent="0.2">
      <c r="A14" s="227"/>
      <c r="B14" s="227"/>
      <c r="C14" s="227"/>
      <c r="D14" s="227"/>
      <c r="E14" s="227"/>
      <c r="F14" s="227"/>
      <c r="G14" s="227"/>
      <c r="H14" s="227"/>
      <c r="I14" s="227"/>
      <c r="J14" s="227"/>
      <c r="K14" s="227"/>
      <c r="L14" s="227"/>
      <c r="M14" s="227"/>
      <c r="N14" s="227"/>
      <c r="O14" s="227"/>
      <c r="P14" s="14"/>
      <c r="Q14" s="14"/>
      <c r="R14" s="14"/>
      <c r="S14" s="14"/>
      <c r="T14" s="14"/>
      <c r="U14" s="14"/>
      <c r="V14" s="14"/>
      <c r="W14" s="14"/>
      <c r="X14" s="14"/>
      <c r="Y14" s="14"/>
      <c r="Z14" s="14"/>
    </row>
    <row r="15" spans="1:28" s="15" customFormat="1" ht="45.75" customHeight="1" x14ac:dyDescent="0.2">
      <c r="A15" s="220"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20"/>
      <c r="C15" s="220"/>
      <c r="D15" s="220"/>
      <c r="E15" s="220"/>
      <c r="F15" s="220"/>
      <c r="G15" s="220"/>
      <c r="H15" s="220"/>
      <c r="I15" s="220"/>
      <c r="J15" s="220"/>
      <c r="K15" s="220"/>
      <c r="L15" s="220"/>
      <c r="M15" s="220"/>
      <c r="N15" s="220"/>
      <c r="O15" s="220"/>
      <c r="P15" s="11"/>
      <c r="Q15" s="11"/>
      <c r="R15" s="11"/>
      <c r="S15" s="11"/>
      <c r="T15" s="11"/>
      <c r="U15" s="11"/>
      <c r="V15" s="11"/>
      <c r="W15" s="11"/>
      <c r="X15" s="11"/>
      <c r="Y15" s="11"/>
      <c r="Z15" s="11"/>
    </row>
    <row r="16" spans="1:28" s="15" customFormat="1" ht="15" customHeight="1" x14ac:dyDescent="0.2">
      <c r="A16" s="221" t="s">
        <v>7</v>
      </c>
      <c r="B16" s="221"/>
      <c r="C16" s="221"/>
      <c r="D16" s="221"/>
      <c r="E16" s="221"/>
      <c r="F16" s="221"/>
      <c r="G16" s="221"/>
      <c r="H16" s="221"/>
      <c r="I16" s="221"/>
      <c r="J16" s="221"/>
      <c r="K16" s="221"/>
      <c r="L16" s="221"/>
      <c r="M16" s="221"/>
      <c r="N16" s="221"/>
      <c r="O16" s="221"/>
      <c r="P16" s="13"/>
      <c r="Q16" s="13"/>
      <c r="R16" s="13"/>
      <c r="S16" s="13"/>
      <c r="T16" s="13"/>
      <c r="U16" s="13"/>
      <c r="V16" s="13"/>
      <c r="W16" s="13"/>
      <c r="X16" s="13"/>
      <c r="Y16" s="13"/>
      <c r="Z16" s="13"/>
    </row>
    <row r="17" spans="1:26" s="15" customFormat="1" ht="15" customHeight="1" x14ac:dyDescent="0.2">
      <c r="A17" s="227"/>
      <c r="B17" s="227"/>
      <c r="C17" s="227"/>
      <c r="D17" s="227"/>
      <c r="E17" s="227"/>
      <c r="F17" s="227"/>
      <c r="G17" s="227"/>
      <c r="H17" s="227"/>
      <c r="I17" s="227"/>
      <c r="J17" s="227"/>
      <c r="K17" s="227"/>
      <c r="L17" s="227"/>
      <c r="M17" s="227"/>
      <c r="N17" s="227"/>
      <c r="O17" s="227"/>
      <c r="P17" s="14"/>
      <c r="Q17" s="14"/>
      <c r="R17" s="14"/>
      <c r="S17" s="14"/>
      <c r="T17" s="14"/>
      <c r="U17" s="14"/>
      <c r="V17" s="14"/>
      <c r="W17" s="14"/>
    </row>
    <row r="18" spans="1:26" s="15" customFormat="1" ht="91.5" customHeight="1" x14ac:dyDescent="0.2">
      <c r="A18" s="259" t="s">
        <v>171</v>
      </c>
      <c r="B18" s="259"/>
      <c r="C18" s="259"/>
      <c r="D18" s="259"/>
      <c r="E18" s="259"/>
      <c r="F18" s="259"/>
      <c r="G18" s="259"/>
      <c r="H18" s="259"/>
      <c r="I18" s="259"/>
      <c r="J18" s="259"/>
      <c r="K18" s="259"/>
      <c r="L18" s="259"/>
      <c r="M18" s="259"/>
      <c r="N18" s="259"/>
      <c r="O18" s="259"/>
      <c r="P18" s="16"/>
      <c r="Q18" s="16"/>
      <c r="R18" s="16"/>
      <c r="S18" s="16"/>
      <c r="T18" s="16"/>
      <c r="U18" s="16"/>
      <c r="V18" s="16"/>
      <c r="W18" s="16"/>
      <c r="X18" s="16"/>
      <c r="Y18" s="16"/>
      <c r="Z18" s="16"/>
    </row>
    <row r="19" spans="1:26" s="15" customFormat="1" ht="78" customHeight="1" x14ac:dyDescent="0.2">
      <c r="A19" s="228" t="s">
        <v>9</v>
      </c>
      <c r="B19" s="228" t="s">
        <v>172</v>
      </c>
      <c r="C19" s="228" t="s">
        <v>173</v>
      </c>
      <c r="D19" s="228" t="s">
        <v>174</v>
      </c>
      <c r="E19" s="260" t="s">
        <v>175</v>
      </c>
      <c r="F19" s="261"/>
      <c r="G19" s="261"/>
      <c r="H19" s="261"/>
      <c r="I19" s="262"/>
      <c r="J19" s="228" t="s">
        <v>176</v>
      </c>
      <c r="K19" s="228"/>
      <c r="L19" s="228"/>
      <c r="M19" s="228"/>
      <c r="N19" s="228"/>
      <c r="O19" s="228"/>
      <c r="P19" s="14"/>
      <c r="Q19" s="14"/>
      <c r="R19" s="14"/>
      <c r="S19" s="14"/>
      <c r="T19" s="14"/>
      <c r="U19" s="14"/>
      <c r="V19" s="14"/>
      <c r="W19" s="14"/>
    </row>
    <row r="20" spans="1:26" s="15" customFormat="1" ht="51" customHeight="1" x14ac:dyDescent="0.2">
      <c r="A20" s="228"/>
      <c r="B20" s="228"/>
      <c r="C20" s="228"/>
      <c r="D20" s="228"/>
      <c r="E20" s="29" t="s">
        <v>177</v>
      </c>
      <c r="F20" s="29" t="s">
        <v>178</v>
      </c>
      <c r="G20" s="29" t="s">
        <v>179</v>
      </c>
      <c r="H20" s="29" t="s">
        <v>180</v>
      </c>
      <c r="I20" s="29" t="s">
        <v>181</v>
      </c>
      <c r="J20" s="29" t="s">
        <v>182</v>
      </c>
      <c r="K20" s="29" t="s">
        <v>183</v>
      </c>
      <c r="L20" s="63" t="s">
        <v>184</v>
      </c>
      <c r="M20" s="64" t="s">
        <v>185</v>
      </c>
      <c r="N20" s="64" t="s">
        <v>186</v>
      </c>
      <c r="O20" s="64"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9" zoomScaleNormal="100" zoomScaleSheetLayoutView="100" workbookViewId="0">
      <pane xSplit="1" topLeftCell="B1" activePane="topRight" state="frozen"/>
      <selection activeCell="A9" sqref="A9:O9"/>
      <selection pane="topRight" activeCell="B28" sqref="B28"/>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6"/>
      <c r="S1" s="67"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6"/>
      <c r="S2" s="68"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6"/>
      <c r="S3" s="68"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row>
    <row r="6" spans="1:19" s="3" customFormat="1" ht="15.75" x14ac:dyDescent="0.2">
      <c r="A6" s="12"/>
      <c r="B6" s="12"/>
      <c r="C6" s="12"/>
      <c r="D6" s="12"/>
      <c r="E6" s="12"/>
      <c r="F6" s="12"/>
      <c r="G6" s="12"/>
      <c r="H6" s="12"/>
      <c r="I6" s="12"/>
      <c r="J6" s="12"/>
      <c r="K6" s="12"/>
      <c r="L6" s="12"/>
      <c r="M6" s="12"/>
    </row>
    <row r="7" spans="1:19" s="3" customFormat="1" ht="20.25" x14ac:dyDescent="0.2">
      <c r="A7" s="264" t="s">
        <v>3</v>
      </c>
      <c r="B7" s="264"/>
      <c r="C7" s="264"/>
      <c r="D7" s="264"/>
      <c r="E7" s="264"/>
      <c r="F7" s="264"/>
      <c r="G7" s="264"/>
      <c r="H7" s="264"/>
      <c r="I7" s="264"/>
      <c r="J7" s="264"/>
      <c r="K7" s="264"/>
      <c r="L7" s="264"/>
      <c r="M7" s="264"/>
      <c r="N7" s="264"/>
      <c r="O7" s="264"/>
      <c r="P7" s="264"/>
      <c r="Q7" s="264"/>
      <c r="R7" s="264"/>
      <c r="S7" s="264"/>
    </row>
    <row r="8" spans="1:19" s="3" customFormat="1" ht="15.75" x14ac:dyDescent="0.2">
      <c r="A8" s="12"/>
      <c r="B8" s="12"/>
      <c r="C8" s="12"/>
      <c r="D8" s="12"/>
      <c r="E8" s="12"/>
      <c r="F8" s="12"/>
      <c r="G8" s="12"/>
      <c r="H8" s="12"/>
      <c r="I8" s="12"/>
      <c r="J8" s="12"/>
      <c r="K8" s="12"/>
      <c r="L8" s="12"/>
      <c r="M8" s="12"/>
    </row>
    <row r="9" spans="1:19" s="3" customFormat="1" ht="18.75" customHeight="1" x14ac:dyDescent="0.2">
      <c r="A9" s="223" t="s">
        <v>4</v>
      </c>
      <c r="B9" s="223"/>
      <c r="C9" s="223"/>
      <c r="D9" s="223"/>
      <c r="E9" s="223"/>
      <c r="F9" s="223"/>
      <c r="G9" s="223"/>
      <c r="H9" s="223"/>
      <c r="I9" s="223"/>
      <c r="J9" s="223"/>
      <c r="K9" s="223"/>
      <c r="L9" s="223"/>
      <c r="M9" s="223"/>
      <c r="N9" s="223"/>
      <c r="O9" s="223"/>
      <c r="P9" s="223"/>
      <c r="Q9" s="223"/>
      <c r="R9" s="223"/>
      <c r="S9" s="223"/>
    </row>
    <row r="10" spans="1:19" s="3" customFormat="1" ht="18.75" customHeight="1" x14ac:dyDescent="0.2">
      <c r="A10" s="221" t="s">
        <v>5</v>
      </c>
      <c r="B10" s="221"/>
      <c r="C10" s="221"/>
      <c r="D10" s="221"/>
      <c r="E10" s="221"/>
      <c r="F10" s="221"/>
      <c r="G10" s="221"/>
      <c r="H10" s="221"/>
      <c r="I10" s="221"/>
      <c r="J10" s="221"/>
      <c r="K10" s="221"/>
      <c r="L10" s="221"/>
      <c r="M10" s="221"/>
      <c r="N10" s="221"/>
      <c r="O10" s="221"/>
      <c r="P10" s="221"/>
      <c r="Q10" s="221"/>
      <c r="R10" s="221"/>
      <c r="S10" s="221"/>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65" t="str">
        <f>'1. паспорт местоположение'!$A$12</f>
        <v>Р_СГЭС_18</v>
      </c>
      <c r="B12" s="265"/>
      <c r="C12" s="265"/>
      <c r="D12" s="265"/>
      <c r="E12" s="265"/>
      <c r="F12" s="265"/>
      <c r="G12" s="265"/>
      <c r="H12" s="265"/>
      <c r="I12" s="265"/>
      <c r="J12" s="265"/>
      <c r="K12" s="265"/>
      <c r="L12" s="265"/>
      <c r="M12" s="265"/>
      <c r="N12" s="265"/>
      <c r="O12" s="265"/>
      <c r="P12" s="265"/>
      <c r="Q12" s="265"/>
      <c r="R12" s="265"/>
      <c r="S12" s="265"/>
    </row>
    <row r="13" spans="1:19" s="3" customFormat="1" ht="18.75" customHeight="1" x14ac:dyDescent="0.2">
      <c r="A13" s="221" t="s">
        <v>6</v>
      </c>
      <c r="B13" s="221"/>
      <c r="C13" s="221"/>
      <c r="D13" s="221"/>
      <c r="E13" s="221"/>
      <c r="F13" s="221"/>
      <c r="G13" s="221"/>
      <c r="H13" s="221"/>
      <c r="I13" s="221"/>
      <c r="J13" s="221"/>
      <c r="K13" s="221"/>
      <c r="L13" s="221"/>
      <c r="M13" s="221"/>
      <c r="N13" s="221"/>
      <c r="O13" s="221"/>
      <c r="P13" s="221"/>
      <c r="Q13" s="221"/>
      <c r="R13" s="221"/>
      <c r="S13" s="221"/>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8"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68"/>
      <c r="C15" s="268"/>
      <c r="D15" s="268"/>
      <c r="E15" s="268"/>
      <c r="F15" s="268"/>
      <c r="G15" s="268"/>
      <c r="H15" s="268"/>
      <c r="I15" s="268"/>
      <c r="J15" s="268"/>
      <c r="K15" s="268"/>
      <c r="L15" s="268"/>
      <c r="M15" s="268"/>
      <c r="N15" s="268"/>
      <c r="O15" s="268"/>
      <c r="P15" s="268"/>
      <c r="Q15" s="268"/>
      <c r="R15" s="268"/>
      <c r="S15" s="268"/>
    </row>
    <row r="16" spans="1:19" s="15"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row>
    <row r="17" spans="1:20" s="15" customFormat="1" ht="15" customHeight="1" x14ac:dyDescent="0.2">
      <c r="A17" s="12"/>
      <c r="B17" s="69"/>
      <c r="C17" s="12"/>
      <c r="D17" s="12"/>
      <c r="E17" s="12"/>
      <c r="F17" s="12"/>
      <c r="G17" s="12"/>
      <c r="H17" s="12"/>
      <c r="I17" s="12"/>
      <c r="J17" s="12"/>
      <c r="K17" s="12"/>
      <c r="L17" s="12"/>
      <c r="M17" s="12"/>
    </row>
    <row r="18" spans="1:20" s="15" customFormat="1" ht="24.75" customHeight="1" x14ac:dyDescent="0.2">
      <c r="A18" s="220" t="s">
        <v>189</v>
      </c>
      <c r="B18" s="226"/>
      <c r="C18" s="226"/>
      <c r="D18" s="226"/>
      <c r="E18" s="226"/>
      <c r="F18" s="226"/>
      <c r="G18" s="226"/>
      <c r="H18" s="226"/>
      <c r="I18" s="226"/>
      <c r="J18" s="226"/>
      <c r="K18" s="226"/>
      <c r="L18" s="226"/>
      <c r="M18" s="226"/>
      <c r="N18" s="226"/>
      <c r="O18" s="226"/>
      <c r="P18" s="226"/>
      <c r="Q18" s="226"/>
      <c r="R18" s="226"/>
      <c r="S18" s="226"/>
    </row>
    <row r="19" spans="1:20" s="15" customFormat="1" ht="15" customHeight="1" x14ac:dyDescent="0.2">
      <c r="A19" s="221"/>
      <c r="B19" s="221"/>
      <c r="C19" s="221"/>
      <c r="D19" s="221"/>
      <c r="E19" s="221"/>
      <c r="F19" s="221"/>
      <c r="G19" s="221"/>
      <c r="H19" s="221"/>
      <c r="I19" s="221"/>
      <c r="J19" s="221"/>
      <c r="K19" s="221"/>
      <c r="L19" s="221"/>
      <c r="M19" s="221"/>
      <c r="N19" s="221"/>
      <c r="O19" s="221"/>
      <c r="P19" s="221"/>
      <c r="Q19" s="221"/>
      <c r="R19" s="221"/>
      <c r="S19" s="221"/>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549736.85</v>
      </c>
      <c r="C25" s="48"/>
      <c r="D25" s="269"/>
      <c r="E25" s="269"/>
      <c r="F25" s="77"/>
      <c r="G25" s="77"/>
      <c r="H25" s="77"/>
      <c r="I25" s="77"/>
      <c r="J25" s="77"/>
      <c r="K25" s="77"/>
      <c r="L25" s="77"/>
      <c r="M25" s="77"/>
      <c r="N25" s="77"/>
      <c r="O25" s="77"/>
      <c r="P25" s="77"/>
      <c r="Q25" s="77"/>
      <c r="R25" s="77"/>
      <c r="S25" s="48"/>
      <c r="T25" s="74"/>
    </row>
    <row r="26" spans="1:20" ht="17.25" customHeight="1" x14ac:dyDescent="0.25">
      <c r="A26" s="75" t="s">
        <v>193</v>
      </c>
      <c r="B26" s="76">
        <f>SUM(B58:R58)</f>
        <v>4171.7923830000027</v>
      </c>
      <c r="C26" s="48"/>
      <c r="D26" s="266" t="s">
        <v>194</v>
      </c>
      <c r="E26" s="266"/>
      <c r="F26" s="266"/>
      <c r="G26" s="79">
        <f>IF(B93="исключен","проект исключен",IF(SUM(B88:W88)=0,"не окупается",SUM(B88:W88)))</f>
        <v>1</v>
      </c>
      <c r="H26" s="80"/>
      <c r="I26" s="81"/>
      <c r="J26" s="81"/>
      <c r="K26" s="81"/>
      <c r="L26" s="81"/>
      <c r="M26" s="81"/>
      <c r="N26" s="81"/>
      <c r="O26" s="81"/>
      <c r="P26" s="81"/>
      <c r="Q26" s="81"/>
      <c r="R26" s="81"/>
      <c r="T26" s="74"/>
    </row>
    <row r="27" spans="1:20" ht="16.5" customHeight="1" x14ac:dyDescent="0.25">
      <c r="A27" s="75" t="s">
        <v>195</v>
      </c>
      <c r="B27" s="76">
        <v>20</v>
      </c>
      <c r="C27" s="48"/>
      <c r="D27" s="266" t="s">
        <v>196</v>
      </c>
      <c r="E27" s="266"/>
      <c r="F27" s="266"/>
      <c r="G27" s="79">
        <f>IF(B93="исключен","проект исключен",IF(SUM(B89:W89)=0,"не окупается",SUM(B89:W89)))</f>
        <v>1</v>
      </c>
      <c r="H27" s="81"/>
      <c r="I27" s="81"/>
      <c r="J27" s="81"/>
      <c r="K27" s="81"/>
      <c r="L27" s="81"/>
      <c r="M27" s="81"/>
      <c r="N27" s="81"/>
      <c r="O27" s="81"/>
      <c r="P27" s="81"/>
      <c r="Q27" s="81"/>
      <c r="R27" s="81"/>
      <c r="T27" s="74"/>
    </row>
    <row r="28" spans="1:20" ht="24" customHeight="1" x14ac:dyDescent="0.25">
      <c r="A28" s="75" t="s">
        <v>197</v>
      </c>
      <c r="B28" s="76">
        <v>1</v>
      </c>
      <c r="C28" s="48"/>
      <c r="D28" s="267" t="s">
        <v>198</v>
      </c>
      <c r="E28" s="267"/>
      <c r="F28" s="267"/>
      <c r="G28" s="82">
        <f>IFERROR(IF(B92=0,0,INDEX(A1:W100,86,MATCH(B92+15,45:45,0))),0)</f>
        <v>18360813.786840238</v>
      </c>
      <c r="H28" s="83"/>
      <c r="I28" s="83"/>
      <c r="J28" s="83"/>
      <c r="K28" s="83"/>
      <c r="L28" s="83"/>
      <c r="M28" s="83"/>
      <c r="N28" s="83"/>
      <c r="O28" s="83"/>
      <c r="P28" s="83"/>
      <c r="Q28" s="83"/>
      <c r="R28" s="83"/>
      <c r="T28" s="74"/>
    </row>
    <row r="29" spans="1:20" ht="17.25" customHeight="1" x14ac:dyDescent="0.25">
      <c r="A29" s="75" t="s">
        <v>199</v>
      </c>
      <c r="B29" s="76">
        <f>SUM(B60:R60)+SUM(B59:R59)</f>
        <v>0</v>
      </c>
      <c r="C29" s="48"/>
      <c r="D29" s="84"/>
      <c r="E29" s="84"/>
      <c r="F29" s="84"/>
      <c r="G29" s="84"/>
      <c r="H29" s="84"/>
      <c r="I29" s="84"/>
      <c r="J29" s="84"/>
      <c r="K29" s="84"/>
      <c r="L29" s="84"/>
      <c r="M29" s="84"/>
      <c r="N29" s="84"/>
      <c r="O29" s="84"/>
      <c r="P29" s="84"/>
      <c r="Q29" s="84"/>
      <c r="R29" s="84"/>
      <c r="S29" s="85"/>
      <c r="T29" s="74"/>
    </row>
    <row r="30" spans="1:20" ht="17.25" customHeight="1" x14ac:dyDescent="0.25">
      <c r="A30" s="75" t="s">
        <v>200</v>
      </c>
      <c r="B30" s="86">
        <v>10</v>
      </c>
      <c r="C30" s="48"/>
      <c r="T30" s="74"/>
    </row>
    <row r="31" spans="1:20" ht="17.25" customHeight="1" x14ac:dyDescent="0.25">
      <c r="A31" s="75" t="s">
        <v>201</v>
      </c>
      <c r="B31" s="76" t="s">
        <v>202</v>
      </c>
      <c r="C31" s="48"/>
      <c r="D31" s="85"/>
      <c r="E31" s="85"/>
      <c r="F31" s="85"/>
      <c r="G31" s="85"/>
      <c r="H31" s="85"/>
      <c r="I31" s="85"/>
      <c r="J31" s="85"/>
      <c r="K31" s="85"/>
      <c r="L31" s="85"/>
      <c r="M31" s="85"/>
      <c r="N31" s="85"/>
      <c r="O31" s="85"/>
      <c r="P31" s="85"/>
      <c r="Q31" s="85"/>
      <c r="R31" s="85"/>
      <c r="S31" s="85"/>
      <c r="T31" s="74"/>
    </row>
    <row r="32" spans="1:20" ht="17.25" customHeight="1" x14ac:dyDescent="0.25">
      <c r="A32" s="75" t="s">
        <v>203</v>
      </c>
      <c r="B32" s="76">
        <f>SUM(B61:R61)+SUM(B62:R62)</f>
        <v>0</v>
      </c>
      <c r="C32" s="48"/>
      <c r="D32" s="48"/>
      <c r="E32" s="48"/>
      <c r="F32" s="48"/>
      <c r="G32" s="48"/>
      <c r="H32" s="48"/>
      <c r="I32" s="48"/>
      <c r="J32" s="48"/>
      <c r="K32" s="48"/>
      <c r="L32" s="48"/>
      <c r="M32" s="48"/>
      <c r="N32" s="48"/>
      <c r="O32" s="48"/>
      <c r="P32" s="48"/>
      <c r="Q32" s="48"/>
      <c r="R32" s="48"/>
      <c r="S32" s="48"/>
      <c r="T32" s="74"/>
    </row>
    <row r="33" spans="1:23" ht="17.25" customHeight="1" x14ac:dyDescent="0.25">
      <c r="A33" s="75" t="s">
        <v>204</v>
      </c>
      <c r="B33" s="76">
        <v>1</v>
      </c>
      <c r="C33" s="48"/>
      <c r="D33" s="48"/>
      <c r="E33" s="48"/>
      <c r="F33" s="48"/>
      <c r="G33" s="48"/>
      <c r="H33" s="48"/>
      <c r="I33" s="48"/>
      <c r="J33" s="48"/>
      <c r="K33" s="48"/>
      <c r="L33" s="48"/>
      <c r="M33" s="48"/>
      <c r="N33" s="48"/>
      <c r="O33" s="48"/>
      <c r="P33" s="48"/>
      <c r="Q33" s="48"/>
      <c r="R33" s="48"/>
      <c r="S33" s="48"/>
      <c r="T33" s="74"/>
    </row>
    <row r="34" spans="1:23" ht="17.25" customHeight="1" x14ac:dyDescent="0.25">
      <c r="A34" s="75" t="s">
        <v>205</v>
      </c>
      <c r="B34" s="76" t="s">
        <v>206</v>
      </c>
      <c r="C34" s="48"/>
      <c r="D34" s="48"/>
      <c r="E34" s="48"/>
      <c r="F34" s="48"/>
      <c r="G34" s="48"/>
      <c r="H34" s="48"/>
      <c r="I34" s="48"/>
      <c r="J34" s="48"/>
      <c r="K34" s="48"/>
      <c r="L34" s="48"/>
      <c r="M34" s="48"/>
      <c r="N34" s="48"/>
      <c r="O34" s="48"/>
      <c r="P34" s="48"/>
      <c r="Q34" s="48"/>
      <c r="R34" s="48"/>
      <c r="S34" s="48"/>
      <c r="T34" s="74"/>
    </row>
    <row r="35" spans="1:23" ht="17.25" customHeight="1" x14ac:dyDescent="0.25">
      <c r="A35" s="75" t="s">
        <v>207</v>
      </c>
      <c r="B35" s="87">
        <v>0.2</v>
      </c>
      <c r="C35" s="48"/>
      <c r="D35" s="48"/>
      <c r="E35" s="48"/>
      <c r="F35" s="48"/>
      <c r="G35" s="48"/>
      <c r="H35" s="48"/>
      <c r="I35" s="48"/>
      <c r="J35" s="48"/>
      <c r="K35" s="48"/>
      <c r="L35" s="48"/>
      <c r="M35" s="48"/>
      <c r="N35" s="48"/>
      <c r="O35" s="48"/>
      <c r="P35" s="48"/>
      <c r="Q35" s="48"/>
      <c r="R35" s="48"/>
      <c r="S35" s="48"/>
      <c r="T35" s="74"/>
    </row>
    <row r="36" spans="1:23" ht="17.25" customHeight="1" x14ac:dyDescent="0.25">
      <c r="A36" s="75" t="s">
        <v>208</v>
      </c>
      <c r="B36" s="88">
        <v>2.2000000000000002E-2</v>
      </c>
      <c r="C36" s="48"/>
      <c r="D36" s="48"/>
      <c r="E36" s="48"/>
      <c r="F36" s="48"/>
      <c r="G36" s="48"/>
      <c r="H36" s="48"/>
      <c r="I36" s="48"/>
      <c r="J36" s="48"/>
      <c r="K36" s="48"/>
      <c r="L36" s="48"/>
      <c r="M36" s="48"/>
      <c r="N36" s="48"/>
      <c r="O36" s="48"/>
      <c r="P36" s="48"/>
      <c r="Q36" s="48"/>
      <c r="R36" s="48"/>
      <c r="S36" s="48"/>
      <c r="T36" s="74"/>
    </row>
    <row r="37" spans="1:23" ht="17.25" customHeight="1" x14ac:dyDescent="0.25">
      <c r="A37" s="75" t="s">
        <v>209</v>
      </c>
      <c r="B37" s="87">
        <v>0.1</v>
      </c>
      <c r="C37" s="48"/>
      <c r="D37" s="48"/>
      <c r="E37" s="48"/>
      <c r="F37" s="48"/>
      <c r="G37" s="48"/>
      <c r="H37" s="48"/>
      <c r="I37" s="48"/>
      <c r="J37" s="48"/>
      <c r="K37" s="48"/>
      <c r="L37" s="48"/>
      <c r="M37" s="48"/>
      <c r="N37" s="48"/>
      <c r="O37" s="48"/>
      <c r="P37" s="48"/>
      <c r="Q37" s="48"/>
      <c r="R37" s="48"/>
      <c r="S37" s="48"/>
      <c r="T37" s="74"/>
    </row>
    <row r="38" spans="1:23" ht="17.25" customHeight="1" x14ac:dyDescent="0.25">
      <c r="A38" s="75" t="s">
        <v>210</v>
      </c>
      <c r="B38" s="89">
        <v>4</v>
      </c>
      <c r="C38" s="48"/>
      <c r="D38" s="48"/>
      <c r="E38" s="48"/>
      <c r="F38" s="48"/>
      <c r="G38" s="48"/>
      <c r="H38" s="48"/>
      <c r="I38" s="48"/>
      <c r="J38" s="48"/>
      <c r="K38" s="48"/>
      <c r="L38" s="48"/>
      <c r="M38" s="48"/>
      <c r="N38" s="48"/>
      <c r="O38" s="48"/>
      <c r="P38" s="48"/>
      <c r="Q38" s="48"/>
      <c r="R38" s="48"/>
      <c r="S38" s="48"/>
      <c r="T38" s="74"/>
    </row>
    <row r="39" spans="1:23" ht="17.25" customHeight="1" x14ac:dyDescent="0.25">
      <c r="A39" s="75" t="s">
        <v>211</v>
      </c>
      <c r="B39" s="87">
        <v>7.0199999999999999E-2</v>
      </c>
      <c r="C39" s="48"/>
      <c r="D39" s="48"/>
      <c r="E39" s="48"/>
      <c r="F39" s="48"/>
      <c r="G39" s="48"/>
      <c r="H39" s="48"/>
      <c r="I39" s="48"/>
      <c r="J39" s="48"/>
      <c r="K39" s="48"/>
      <c r="L39" s="48"/>
      <c r="M39" s="48"/>
      <c r="N39" s="48"/>
      <c r="O39" s="48"/>
      <c r="P39" s="48"/>
      <c r="Q39" s="48"/>
      <c r="R39" s="48"/>
      <c r="S39" s="48"/>
      <c r="T39" s="74"/>
    </row>
    <row r="40" spans="1:23" ht="17.25" customHeight="1" x14ac:dyDescent="0.25">
      <c r="A40" s="75" t="s">
        <v>212</v>
      </c>
      <c r="B40" s="87">
        <v>7.0199999999999999E-2</v>
      </c>
      <c r="C40" s="48"/>
      <c r="D40" s="48"/>
      <c r="E40" s="48"/>
      <c r="F40" s="48"/>
      <c r="G40" s="48"/>
      <c r="H40" s="48"/>
      <c r="I40" s="48"/>
      <c r="J40" s="48"/>
      <c r="K40" s="48"/>
      <c r="L40" s="48"/>
      <c r="M40" s="48"/>
      <c r="N40" s="48"/>
      <c r="O40" s="48"/>
      <c r="P40" s="48"/>
      <c r="Q40" s="48"/>
      <c r="R40" s="48"/>
      <c r="S40" s="48"/>
      <c r="T40" s="74"/>
    </row>
    <row r="41" spans="1:23" ht="17.25" customHeight="1" x14ac:dyDescent="0.25">
      <c r="A41" s="75" t="s">
        <v>213</v>
      </c>
      <c r="B41" s="89">
        <v>0</v>
      </c>
      <c r="C41" s="48"/>
      <c r="D41" s="48"/>
      <c r="E41" s="48"/>
      <c r="F41" s="48"/>
      <c r="G41" s="48"/>
      <c r="H41" s="48"/>
      <c r="I41" s="48"/>
      <c r="J41" s="48"/>
      <c r="K41" s="48"/>
      <c r="L41" s="48"/>
      <c r="M41" s="48"/>
      <c r="N41" s="48"/>
      <c r="O41" s="48"/>
      <c r="P41" s="48"/>
      <c r="Q41" s="48"/>
      <c r="R41" s="48"/>
      <c r="S41" s="48"/>
      <c r="T41" s="74"/>
    </row>
    <row r="42" spans="1:23" ht="17.25" customHeight="1" x14ac:dyDescent="0.25">
      <c r="A42" s="75" t="s">
        <v>214</v>
      </c>
      <c r="B42" s="90">
        <v>0.13</v>
      </c>
      <c r="C42" s="48"/>
      <c r="D42" s="48"/>
      <c r="E42" s="48"/>
      <c r="F42" s="48"/>
      <c r="G42" s="48"/>
      <c r="H42" s="48"/>
      <c r="I42" s="48"/>
      <c r="J42" s="48"/>
      <c r="K42" s="48"/>
      <c r="L42" s="48"/>
      <c r="M42" s="48"/>
      <c r="N42" s="48"/>
      <c r="O42" s="48"/>
      <c r="P42" s="48"/>
      <c r="Q42" s="48"/>
      <c r="R42" s="48"/>
      <c r="S42" s="48"/>
      <c r="T42" s="74"/>
    </row>
    <row r="43" spans="1:23" ht="17.25" customHeight="1" x14ac:dyDescent="0.25">
      <c r="A43" s="75" t="s">
        <v>215</v>
      </c>
      <c r="B43" s="87">
        <f>1-B41</f>
        <v>1</v>
      </c>
      <c r="C43" s="48"/>
      <c r="D43" s="48"/>
      <c r="E43" s="48"/>
      <c r="F43" s="48"/>
      <c r="G43" s="48"/>
      <c r="H43" s="48"/>
      <c r="I43" s="48"/>
      <c r="J43" s="48"/>
      <c r="K43" s="48"/>
      <c r="L43" s="48"/>
      <c r="M43" s="48"/>
      <c r="N43" s="48"/>
      <c r="O43" s="48"/>
      <c r="P43" s="48"/>
      <c r="Q43" s="48"/>
      <c r="R43" s="48"/>
      <c r="S43" s="48"/>
      <c r="T43" s="74"/>
    </row>
    <row r="44" spans="1:23" ht="17.25" customHeight="1" thickBot="1" x14ac:dyDescent="0.3">
      <c r="A44" s="91" t="s">
        <v>216</v>
      </c>
      <c r="B44" s="92">
        <v>0.13</v>
      </c>
      <c r="C44" s="93"/>
      <c r="D44" s="48"/>
      <c r="E44" s="48"/>
      <c r="F44" s="48"/>
      <c r="G44" s="48"/>
      <c r="H44" s="48"/>
      <c r="I44" s="48"/>
      <c r="J44" s="48"/>
      <c r="K44" s="48"/>
      <c r="L44" s="48"/>
      <c r="M44" s="48"/>
      <c r="N44" s="48"/>
      <c r="O44" s="48"/>
      <c r="P44" s="48"/>
      <c r="Q44" s="48"/>
      <c r="R44" s="48"/>
      <c r="S44" s="48"/>
      <c r="T44" s="74"/>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5"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5"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5"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5"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78">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233</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1" t="s">
        <v>234</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5" t="s">
        <v>235</v>
      </c>
      <c r="B65" s="110">
        <f t="shared" ref="B65:W65" si="10">IF(AND(B45&gt;$B$92,B45&lt;=$B$92+$B$27),$B$25/$B$27,0)</f>
        <v>0</v>
      </c>
      <c r="C65" s="110">
        <f t="shared" si="10"/>
        <v>0</v>
      </c>
      <c r="D65" s="110">
        <f t="shared" si="10"/>
        <v>27486.842499999999</v>
      </c>
      <c r="E65" s="110">
        <f t="shared" si="10"/>
        <v>27486.842499999999</v>
      </c>
      <c r="F65" s="110">
        <f t="shared" si="10"/>
        <v>27486.842499999999</v>
      </c>
      <c r="G65" s="110">
        <f t="shared" si="10"/>
        <v>27486.842499999999</v>
      </c>
      <c r="H65" s="110">
        <f t="shared" si="10"/>
        <v>27486.842499999999</v>
      </c>
      <c r="I65" s="110">
        <f t="shared" si="10"/>
        <v>27486.842499999999</v>
      </c>
      <c r="J65" s="110">
        <f t="shared" si="10"/>
        <v>27486.842499999999</v>
      </c>
      <c r="K65" s="110">
        <f t="shared" si="10"/>
        <v>27486.842499999999</v>
      </c>
      <c r="L65" s="110">
        <f t="shared" si="10"/>
        <v>27486.842499999999</v>
      </c>
      <c r="M65" s="110">
        <f t="shared" si="10"/>
        <v>27486.842499999999</v>
      </c>
      <c r="N65" s="110">
        <f t="shared" si="10"/>
        <v>27486.842499999999</v>
      </c>
      <c r="O65" s="110">
        <f t="shared" si="10"/>
        <v>27486.842499999999</v>
      </c>
      <c r="P65" s="110">
        <f t="shared" si="10"/>
        <v>27486.842499999999</v>
      </c>
      <c r="Q65" s="110">
        <f t="shared" si="10"/>
        <v>27486.842499999999</v>
      </c>
      <c r="R65" s="110">
        <f t="shared" si="10"/>
        <v>27486.842499999999</v>
      </c>
      <c r="S65" s="110">
        <f t="shared" si="10"/>
        <v>27486.842499999999</v>
      </c>
      <c r="T65" s="110">
        <f t="shared" si="10"/>
        <v>27486.842499999999</v>
      </c>
      <c r="U65" s="110">
        <f t="shared" si="10"/>
        <v>27486.842499999999</v>
      </c>
      <c r="V65" s="110">
        <f t="shared" si="10"/>
        <v>27486.842499999999</v>
      </c>
      <c r="W65" s="110">
        <f t="shared" si="10"/>
        <v>27486.842499999999</v>
      </c>
    </row>
    <row r="66" spans="1:23" ht="11.25" customHeight="1" x14ac:dyDescent="0.25">
      <c r="A66" s="75" t="s">
        <v>236</v>
      </c>
      <c r="B66" s="110">
        <f>IF(AND(B45&gt;$B$92,B45&lt;=$B$92+$B$27),B65,0)</f>
        <v>0</v>
      </c>
      <c r="C66" s="110">
        <f t="shared" ref="C66:W66" si="11">IF(AND(C45&gt;$B$92,C45&lt;=$B$92+$B$27),C65+B66,0)</f>
        <v>0</v>
      </c>
      <c r="D66" s="110">
        <f t="shared" si="11"/>
        <v>27486.842499999999</v>
      </c>
      <c r="E66" s="110">
        <f t="shared" si="11"/>
        <v>54973.684999999998</v>
      </c>
      <c r="F66" s="110">
        <f t="shared" si="11"/>
        <v>82460.527499999997</v>
      </c>
      <c r="G66" s="110">
        <f t="shared" si="11"/>
        <v>109947.37</v>
      </c>
      <c r="H66" s="110">
        <f t="shared" si="11"/>
        <v>137434.21249999999</v>
      </c>
      <c r="I66" s="110">
        <f t="shared" si="11"/>
        <v>164921.05499999999</v>
      </c>
      <c r="J66" s="110">
        <f t="shared" si="11"/>
        <v>192407.89749999999</v>
      </c>
      <c r="K66" s="110">
        <f t="shared" si="11"/>
        <v>219894.74</v>
      </c>
      <c r="L66" s="110">
        <f t="shared" si="11"/>
        <v>247381.58249999999</v>
      </c>
      <c r="M66" s="110">
        <f t="shared" si="11"/>
        <v>274868.42499999999</v>
      </c>
      <c r="N66" s="110">
        <f t="shared" si="11"/>
        <v>302355.26749999996</v>
      </c>
      <c r="O66" s="110">
        <f t="shared" si="11"/>
        <v>329842.11</v>
      </c>
      <c r="P66" s="110">
        <f t="shared" si="11"/>
        <v>357328.95250000001</v>
      </c>
      <c r="Q66" s="110">
        <f t="shared" si="11"/>
        <v>384815.79500000004</v>
      </c>
      <c r="R66" s="110">
        <f t="shared" si="11"/>
        <v>412302.63750000007</v>
      </c>
      <c r="S66" s="110">
        <f t="shared" si="11"/>
        <v>439789.4800000001</v>
      </c>
      <c r="T66" s="110">
        <f t="shared" si="11"/>
        <v>467276.32250000013</v>
      </c>
      <c r="U66" s="110">
        <f t="shared" si="11"/>
        <v>494763.16500000015</v>
      </c>
      <c r="V66" s="110">
        <f t="shared" si="11"/>
        <v>522250.00750000018</v>
      </c>
      <c r="W66" s="110">
        <f t="shared" si="11"/>
        <v>549736.85000000021</v>
      </c>
    </row>
    <row r="67" spans="1:23" ht="25.5" customHeight="1" x14ac:dyDescent="0.25">
      <c r="A67" s="111" t="s">
        <v>237</v>
      </c>
      <c r="B67" s="108">
        <f t="shared" ref="B67:W67" si="12">B64-B65</f>
        <v>0</v>
      </c>
      <c r="C67" s="108">
        <f t="shared" si="12"/>
        <v>1867174.4212495829</v>
      </c>
      <c r="D67" s="108">
        <f>D64-D65</f>
        <v>1970543.7819626899</v>
      </c>
      <c r="E67" s="108">
        <f t="shared" si="12"/>
        <v>2166269.7163319695</v>
      </c>
      <c r="F67" s="108">
        <f t="shared" si="12"/>
        <v>2381469.994134624</v>
      </c>
      <c r="G67" s="108">
        <f t="shared" si="12"/>
        <v>2618109.7792421426</v>
      </c>
      <c r="H67" s="108">
        <f t="shared" si="12"/>
        <v>2878354.9530378254</v>
      </c>
      <c r="I67" s="108">
        <f t="shared" si="12"/>
        <v>3164592.8245935491</v>
      </c>
      <c r="J67" s="108">
        <f t="shared" si="12"/>
        <v>3479454.9956863075</v>
      </c>
      <c r="K67" s="108">
        <f t="shared" si="12"/>
        <v>3825842.6063834252</v>
      </c>
      <c r="L67" s="108">
        <f t="shared" si="12"/>
        <v>4206954.2106996709</v>
      </c>
      <c r="M67" s="108">
        <f t="shared" si="12"/>
        <v>4626316.5581184672</v>
      </c>
      <c r="N67" s="108">
        <f t="shared" si="12"/>
        <v>5087818.585840039</v>
      </c>
      <c r="O67" s="108">
        <f t="shared" si="12"/>
        <v>5595748.9587666681</v>
      </c>
      <c r="P67" s="108">
        <f t="shared" si="12"/>
        <v>6154837.5297862813</v>
      </c>
      <c r="Q67" s="108">
        <f t="shared" si="12"/>
        <v>6770301.1322315084</v>
      </c>
      <c r="R67" s="108">
        <f t="shared" si="12"/>
        <v>7447894.1598723447</v>
      </c>
      <c r="S67" s="108">
        <f t="shared" si="12"/>
        <v>8193964.4378890572</v>
      </c>
      <c r="T67" s="108">
        <f t="shared" si="12"/>
        <v>9015514.9414576236</v>
      </c>
      <c r="U67" s="108">
        <f t="shared" si="12"/>
        <v>9920271.9774048552</v>
      </c>
      <c r="V67" s="108">
        <f t="shared" si="12"/>
        <v>10916760.509453604</v>
      </c>
      <c r="W67" s="108">
        <f t="shared" si="12"/>
        <v>12014387.379544156</v>
      </c>
    </row>
    <row r="68" spans="1:23" ht="12" customHeight="1" x14ac:dyDescent="0.25">
      <c r="A68" s="75"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1970543.7819626899</v>
      </c>
      <c r="E69" s="107">
        <f>E67+E68</f>
        <v>2166269.7163319695</v>
      </c>
      <c r="F69" s="107">
        <f t="shared" ref="F69:W69" si="14">F67-F68</f>
        <v>2381469.994134624</v>
      </c>
      <c r="G69" s="107">
        <f t="shared" si="14"/>
        <v>2618109.7792421426</v>
      </c>
      <c r="H69" s="107">
        <f t="shared" si="14"/>
        <v>2878354.9530378254</v>
      </c>
      <c r="I69" s="107">
        <f t="shared" si="14"/>
        <v>3164592.8245935491</v>
      </c>
      <c r="J69" s="107">
        <f t="shared" si="14"/>
        <v>3479454.9956863075</v>
      </c>
      <c r="K69" s="107">
        <f t="shared" si="14"/>
        <v>3825842.6063834252</v>
      </c>
      <c r="L69" s="107">
        <f t="shared" si="14"/>
        <v>4206954.2106996709</v>
      </c>
      <c r="M69" s="107">
        <f t="shared" si="14"/>
        <v>4626316.5581184672</v>
      </c>
      <c r="N69" s="107">
        <f t="shared" si="14"/>
        <v>5087818.585840039</v>
      </c>
      <c r="O69" s="107">
        <f t="shared" si="14"/>
        <v>5595748.9587666681</v>
      </c>
      <c r="P69" s="107">
        <f t="shared" si="14"/>
        <v>6154837.5297862813</v>
      </c>
      <c r="Q69" s="107">
        <f t="shared" si="14"/>
        <v>6770301.1322315084</v>
      </c>
      <c r="R69" s="107">
        <f t="shared" si="14"/>
        <v>7447894.1598723447</v>
      </c>
      <c r="S69" s="107">
        <f t="shared" si="14"/>
        <v>8193964.4378890572</v>
      </c>
      <c r="T69" s="107">
        <f t="shared" si="14"/>
        <v>9015514.9414576236</v>
      </c>
      <c r="U69" s="107">
        <f t="shared" si="14"/>
        <v>9920271.9774048552</v>
      </c>
      <c r="V69" s="107">
        <f t="shared" si="14"/>
        <v>10916760.509453604</v>
      </c>
      <c r="W69" s="107">
        <f t="shared" si="14"/>
        <v>12014387.379544156</v>
      </c>
    </row>
    <row r="70" spans="1:23" ht="12" customHeight="1" x14ac:dyDescent="0.25">
      <c r="A70" s="75" t="s">
        <v>207</v>
      </c>
      <c r="B70" s="104">
        <f t="shared" ref="B70:W70" si="15">-IF(B69&gt;0, B69*$B$35, 0)</f>
        <v>0</v>
      </c>
      <c r="C70" s="104">
        <f t="shared" si="15"/>
        <v>-373434.88424991659</v>
      </c>
      <c r="D70" s="104">
        <f t="shared" si="15"/>
        <v>-394108.75639253802</v>
      </c>
      <c r="E70" s="104">
        <f t="shared" si="15"/>
        <v>-433253.94326639391</v>
      </c>
      <c r="F70" s="104">
        <f t="shared" si="15"/>
        <v>-476293.99882692483</v>
      </c>
      <c r="G70" s="104">
        <f t="shared" si="15"/>
        <v>-523621.95584842854</v>
      </c>
      <c r="H70" s="104">
        <f t="shared" si="15"/>
        <v>-575670.99060756515</v>
      </c>
      <c r="I70" s="104">
        <f t="shared" si="15"/>
        <v>-632918.56491870992</v>
      </c>
      <c r="J70" s="104">
        <f t="shared" si="15"/>
        <v>-695890.99913726153</v>
      </c>
      <c r="K70" s="104">
        <f t="shared" si="15"/>
        <v>-765168.52127668506</v>
      </c>
      <c r="L70" s="104">
        <f t="shared" si="15"/>
        <v>-841390.84213993419</v>
      </c>
      <c r="M70" s="104">
        <f t="shared" si="15"/>
        <v>-925263.31162369344</v>
      </c>
      <c r="N70" s="104">
        <f t="shared" si="15"/>
        <v>-1017563.7171680079</v>
      </c>
      <c r="O70" s="104">
        <f t="shared" si="15"/>
        <v>-1119149.7917533338</v>
      </c>
      <c r="P70" s="104">
        <f t="shared" si="15"/>
        <v>-1230967.5059572563</v>
      </c>
      <c r="Q70" s="104">
        <f t="shared" si="15"/>
        <v>-1354060.2264463017</v>
      </c>
      <c r="R70" s="104">
        <f t="shared" si="15"/>
        <v>-1489578.8319744691</v>
      </c>
      <c r="S70" s="104">
        <f t="shared" si="15"/>
        <v>-1638792.8875778115</v>
      </c>
      <c r="T70" s="104">
        <f t="shared" si="15"/>
        <v>-1803102.9882915248</v>
      </c>
      <c r="U70" s="104">
        <f t="shared" si="15"/>
        <v>-1984054.3954809711</v>
      </c>
      <c r="V70" s="104">
        <f t="shared" si="15"/>
        <v>-2183352.1018907209</v>
      </c>
      <c r="W70" s="104">
        <f t="shared" si="15"/>
        <v>-2402877.4759088312</v>
      </c>
    </row>
    <row r="71" spans="1:23" ht="12.75" customHeight="1" thickBot="1" x14ac:dyDescent="0.3">
      <c r="A71" s="112" t="s">
        <v>240</v>
      </c>
      <c r="B71" s="113">
        <f t="shared" ref="B71:W71" si="16">B69+B70</f>
        <v>0</v>
      </c>
      <c r="C71" s="113">
        <f>C69+C70</f>
        <v>1493739.5369996664</v>
      </c>
      <c r="D71" s="113">
        <f t="shared" si="16"/>
        <v>1576435.0255701519</v>
      </c>
      <c r="E71" s="113">
        <f t="shared" si="16"/>
        <v>1733015.7730655756</v>
      </c>
      <c r="F71" s="113">
        <f t="shared" si="16"/>
        <v>1905175.9953076993</v>
      </c>
      <c r="G71" s="113">
        <f t="shared" si="16"/>
        <v>2094487.8233937141</v>
      </c>
      <c r="H71" s="113">
        <f t="shared" si="16"/>
        <v>2302683.9624302601</v>
      </c>
      <c r="I71" s="113">
        <f t="shared" si="16"/>
        <v>2531674.2596748392</v>
      </c>
      <c r="J71" s="113">
        <f t="shared" si="16"/>
        <v>2783563.9965490461</v>
      </c>
      <c r="K71" s="113">
        <f t="shared" si="16"/>
        <v>3060674.0851067402</v>
      </c>
      <c r="L71" s="113">
        <f t="shared" si="16"/>
        <v>3365563.3685597368</v>
      </c>
      <c r="M71" s="113">
        <f t="shared" si="16"/>
        <v>3701053.2464947738</v>
      </c>
      <c r="N71" s="113">
        <f t="shared" si="16"/>
        <v>4070254.868672031</v>
      </c>
      <c r="O71" s="113">
        <f t="shared" si="16"/>
        <v>4476599.1670133341</v>
      </c>
      <c r="P71" s="113">
        <f t="shared" si="16"/>
        <v>4923870.0238290252</v>
      </c>
      <c r="Q71" s="113">
        <f t="shared" si="16"/>
        <v>5416240.9057852067</v>
      </c>
      <c r="R71" s="113">
        <f t="shared" si="16"/>
        <v>5958315.3278978756</v>
      </c>
      <c r="S71" s="113">
        <f t="shared" si="16"/>
        <v>6555171.550311246</v>
      </c>
      <c r="T71" s="113">
        <f t="shared" si="16"/>
        <v>7212411.9531660993</v>
      </c>
      <c r="U71" s="113">
        <f t="shared" si="16"/>
        <v>7936217.5819238843</v>
      </c>
      <c r="V71" s="113">
        <f t="shared" si="16"/>
        <v>8733408.4075628836</v>
      </c>
      <c r="W71" s="113">
        <f t="shared" si="16"/>
        <v>9611509.9036353249</v>
      </c>
    </row>
    <row r="72" spans="1:23" ht="14.25" customHeight="1" thickBot="1" x14ac:dyDescent="0.3">
      <c r="A72" s="99"/>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1" t="s">
        <v>241</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237</v>
      </c>
      <c r="B74" s="108">
        <f t="shared" ref="B74:W74" si="18">B67</f>
        <v>0</v>
      </c>
      <c r="C74" s="108">
        <f t="shared" si="18"/>
        <v>1867174.4212495829</v>
      </c>
      <c r="D74" s="108">
        <f t="shared" si="18"/>
        <v>1970543.7819626899</v>
      </c>
      <c r="E74" s="108">
        <f t="shared" si="18"/>
        <v>2166269.7163319695</v>
      </c>
      <c r="F74" s="108">
        <f t="shared" si="18"/>
        <v>2381469.994134624</v>
      </c>
      <c r="G74" s="108">
        <f t="shared" si="18"/>
        <v>2618109.7792421426</v>
      </c>
      <c r="H74" s="108">
        <f t="shared" si="18"/>
        <v>2878354.9530378254</v>
      </c>
      <c r="I74" s="108">
        <f t="shared" si="18"/>
        <v>3164592.8245935491</v>
      </c>
      <c r="J74" s="108">
        <f t="shared" si="18"/>
        <v>3479454.9956863075</v>
      </c>
      <c r="K74" s="108">
        <f t="shared" si="18"/>
        <v>3825842.6063834252</v>
      </c>
      <c r="L74" s="108">
        <f t="shared" si="18"/>
        <v>4206954.2106996709</v>
      </c>
      <c r="M74" s="108">
        <f t="shared" si="18"/>
        <v>4626316.5581184672</v>
      </c>
      <c r="N74" s="108">
        <f t="shared" si="18"/>
        <v>5087818.585840039</v>
      </c>
      <c r="O74" s="108">
        <f t="shared" si="18"/>
        <v>5595748.9587666681</v>
      </c>
      <c r="P74" s="108">
        <f t="shared" si="18"/>
        <v>6154837.5297862813</v>
      </c>
      <c r="Q74" s="108">
        <f t="shared" si="18"/>
        <v>6770301.1322315084</v>
      </c>
      <c r="R74" s="108">
        <f t="shared" si="18"/>
        <v>7447894.1598723447</v>
      </c>
      <c r="S74" s="108">
        <f t="shared" si="18"/>
        <v>8193964.4378890572</v>
      </c>
      <c r="T74" s="108">
        <f t="shared" si="18"/>
        <v>9015514.9414576236</v>
      </c>
      <c r="U74" s="108">
        <f t="shared" si="18"/>
        <v>9920271.9774048552</v>
      </c>
      <c r="V74" s="108">
        <f t="shared" si="18"/>
        <v>10916760.509453604</v>
      </c>
      <c r="W74" s="108">
        <f t="shared" si="18"/>
        <v>12014387.379544156</v>
      </c>
    </row>
    <row r="75" spans="1:23" ht="12" customHeight="1" x14ac:dyDescent="0.25">
      <c r="A75" s="75" t="s">
        <v>235</v>
      </c>
      <c r="B75" s="104">
        <f t="shared" ref="B75:W75" si="19">B65</f>
        <v>0</v>
      </c>
      <c r="C75" s="104">
        <f t="shared" si="19"/>
        <v>0</v>
      </c>
      <c r="D75" s="104">
        <f t="shared" si="19"/>
        <v>27486.842499999999</v>
      </c>
      <c r="E75" s="104">
        <f t="shared" si="19"/>
        <v>27486.842499999999</v>
      </c>
      <c r="F75" s="104">
        <f t="shared" si="19"/>
        <v>27486.842499999999</v>
      </c>
      <c r="G75" s="104">
        <f t="shared" si="19"/>
        <v>27486.842499999999</v>
      </c>
      <c r="H75" s="104">
        <f t="shared" si="19"/>
        <v>27486.842499999999</v>
      </c>
      <c r="I75" s="104">
        <f t="shared" si="19"/>
        <v>27486.842499999999</v>
      </c>
      <c r="J75" s="104">
        <f t="shared" si="19"/>
        <v>27486.842499999999</v>
      </c>
      <c r="K75" s="104">
        <f t="shared" si="19"/>
        <v>27486.842499999999</v>
      </c>
      <c r="L75" s="104">
        <f t="shared" si="19"/>
        <v>27486.842499999999</v>
      </c>
      <c r="M75" s="104">
        <f t="shared" si="19"/>
        <v>27486.842499999999</v>
      </c>
      <c r="N75" s="104">
        <f t="shared" si="19"/>
        <v>27486.842499999999</v>
      </c>
      <c r="O75" s="104">
        <f t="shared" si="19"/>
        <v>27486.842499999999</v>
      </c>
      <c r="P75" s="104">
        <f t="shared" si="19"/>
        <v>27486.842499999999</v>
      </c>
      <c r="Q75" s="104">
        <f t="shared" si="19"/>
        <v>27486.842499999999</v>
      </c>
      <c r="R75" s="104">
        <f t="shared" si="19"/>
        <v>27486.842499999999</v>
      </c>
      <c r="S75" s="104">
        <f t="shared" si="19"/>
        <v>27486.842499999999</v>
      </c>
      <c r="T75" s="104">
        <f t="shared" si="19"/>
        <v>27486.842499999999</v>
      </c>
      <c r="U75" s="104">
        <f t="shared" si="19"/>
        <v>27486.842499999999</v>
      </c>
      <c r="V75" s="104">
        <f t="shared" si="19"/>
        <v>27486.842499999999</v>
      </c>
      <c r="W75" s="104">
        <f t="shared" si="19"/>
        <v>27486.842499999999</v>
      </c>
    </row>
    <row r="76" spans="1:23" ht="12" customHeight="1" x14ac:dyDescent="0.25">
      <c r="A76" s="75"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5" t="s">
        <v>207</v>
      </c>
      <c r="B77" s="110">
        <f>IF(SUM($B$70:B70),0,SUM($B$70:B70))</f>
        <v>0</v>
      </c>
      <c r="C77" s="110">
        <f>IF(SUM($B$70:C70)+SUM($B$77:B77)&gt;0,0,SUM($B$70:C70)-SUM($B$77:B77))</f>
        <v>-373434.88424991659</v>
      </c>
      <c r="D77" s="110">
        <f>IF(SUM($B$70:D70)+SUM($B$77:C77)&gt;0,0,SUM($B$70:D70)-SUM($B$77:C77))</f>
        <v>-394108.75639253802</v>
      </c>
      <c r="E77" s="110">
        <f>IF(SUM($B$70:E70)+SUM($B$77:D77)&gt;0,0,SUM($B$70:E70)-SUM($B$77:D77))</f>
        <v>-433253.94326639385</v>
      </c>
      <c r="F77" s="110">
        <f>IF(SUM($B$70:F70)+SUM($B$77:E77)&gt;0,0,SUM($B$70:F70)-SUM($B$77:E77))</f>
        <v>-476293.99882692471</v>
      </c>
      <c r="G77" s="110">
        <f>IF(SUM($B$70:G70)+SUM($B$77:F77)&gt;0,0,SUM($B$70:G70)-SUM($B$77:F77))</f>
        <v>-523621.95584842842</v>
      </c>
      <c r="H77" s="110">
        <f>IF(SUM($B$70:H70)+SUM($B$77:G77)&gt;0,0,SUM($B$70:H70)-SUM($B$77:G77))</f>
        <v>-575670.99060756527</v>
      </c>
      <c r="I77" s="110">
        <f>IF(SUM($B$70:I70)+SUM($B$77:H77)&gt;0,0,SUM($B$70:I70)-SUM($B$77:H77))</f>
        <v>-632918.56491870992</v>
      </c>
      <c r="J77" s="110">
        <f>IF(SUM($B$70:J70)+SUM($B$77:I77)&gt;0,0,SUM($B$70:J70)-SUM($B$77:I77))</f>
        <v>-695890.99913726142</v>
      </c>
      <c r="K77" s="110">
        <f>IF(SUM($B$70:K70)+SUM($B$77:J77)&gt;0,0,SUM($B$70:K70)-SUM($B$77:J77))</f>
        <v>-765168.52127668494</v>
      </c>
      <c r="L77" s="110">
        <f>IF(SUM($B$70:L70)+SUM($B$77:K77)&gt;0,0,SUM($B$70:L70)-SUM($B$77:K77))</f>
        <v>-841390.84213993419</v>
      </c>
      <c r="M77" s="110">
        <f>IF(SUM($B$70:M70)+SUM($B$77:L77)&gt;0,0,SUM($B$70:M70)-SUM($B$77:L77))</f>
        <v>-925263.31162369344</v>
      </c>
      <c r="N77" s="110">
        <f>IF(SUM($B$70:N70)+SUM($B$77:M77)&gt;0,0,SUM($B$70:N70)-SUM($B$77:M77))</f>
        <v>-1017563.717168008</v>
      </c>
      <c r="O77" s="110">
        <f>IF(SUM($B$70:O70)+SUM($B$77:N77)&gt;0,0,SUM($B$70:O70)-SUM($B$77:N77))</f>
        <v>-1119149.7917533331</v>
      </c>
      <c r="P77" s="110">
        <f>IF(SUM($B$70:P70)+SUM($B$77:O77)&gt;0,0,SUM($B$70:P70)-SUM($B$77:O77))</f>
        <v>-1230967.505957257</v>
      </c>
      <c r="Q77" s="110">
        <f>IF(SUM($B$70:Q70)+SUM($B$77:P77)&gt;0,0,SUM($B$70:Q70)-SUM($B$77:P77))</f>
        <v>-1354060.2264463026</v>
      </c>
      <c r="R77" s="110">
        <f>IF(SUM($B$70:R70)+SUM($B$77:Q77)&gt;0,0,SUM($B$70:R70)-SUM($B$77:Q77))</f>
        <v>-1489578.8319744691</v>
      </c>
      <c r="S77" s="110">
        <f>IF(SUM($B$70:S70)+SUM($B$77:R77)&gt;0,0,SUM($B$70:S70)-SUM($B$77:R77))</f>
        <v>-1638792.8875778113</v>
      </c>
      <c r="T77" s="110">
        <f>IF(SUM($B$70:T70)+SUM($B$77:S77)&gt;0,0,SUM($B$70:T70)-SUM($B$77:S77))</f>
        <v>-1803102.9882915244</v>
      </c>
      <c r="U77" s="110">
        <f>IF(SUM($B$70:U70)+SUM($B$77:T77)&gt;0,0,SUM($B$70:U70)-SUM($B$77:T77))</f>
        <v>-1984054.3954809699</v>
      </c>
      <c r="V77" s="110">
        <f>IF(SUM($B$70:V70)+SUM($B$77:U77)&gt;0,0,SUM($B$70:V70)-SUM($B$77:U77))</f>
        <v>-2183352.1018907204</v>
      </c>
      <c r="W77" s="110">
        <f>IF(SUM($B$70:W70)+SUM($B$77:V77)&gt;0,0,SUM($B$70:W70)-SUM($B$77:V77))</f>
        <v>-2402877.4759088308</v>
      </c>
    </row>
    <row r="78" spans="1:23" ht="12" customHeight="1" x14ac:dyDescent="0.25">
      <c r="A78" s="75" t="s">
        <v>242</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5" t="s">
        <v>243</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5"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1590801.3563943652</v>
      </c>
      <c r="E82" s="108">
        <f t="shared" si="24"/>
        <v>1740931.0334722556</v>
      </c>
      <c r="F82" s="108">
        <f t="shared" si="24"/>
        <v>1911143.8213710417</v>
      </c>
      <c r="G82" s="108">
        <f t="shared" si="24"/>
        <v>2098311.6987265702</v>
      </c>
      <c r="H82" s="108">
        <f t="shared" si="24"/>
        <v>2304147.2988942997</v>
      </c>
      <c r="I82" s="108">
        <f t="shared" si="24"/>
        <v>2530538.3263628748</v>
      </c>
      <c r="J82" s="108">
        <f t="shared" si="24"/>
        <v>2779565.6332833781</v>
      </c>
      <c r="K82" s="108">
        <f t="shared" si="24"/>
        <v>3053523.1778806364</v>
      </c>
      <c r="L82" s="108">
        <f t="shared" si="24"/>
        <v>3354940.0619717203</v>
      </c>
      <c r="M82" s="108">
        <f t="shared" si="24"/>
        <v>3686604.8655965026</v>
      </c>
      <c r="N82" s="108">
        <f t="shared" si="24"/>
        <v>4051592.5197434821</v>
      </c>
      <c r="O82" s="108">
        <f t="shared" si="24"/>
        <v>4453293.98356428</v>
      </c>
      <c r="P82" s="108">
        <f t="shared" si="24"/>
        <v>4895449.0205706712</v>
      </c>
      <c r="Q82" s="108">
        <f t="shared" si="24"/>
        <v>5382182.3993842918</v>
      </c>
      <c r="R82" s="108">
        <f t="shared" si="24"/>
        <v>5918043.8789774003</v>
      </c>
      <c r="S82" s="108">
        <f t="shared" si="24"/>
        <v>6508052.3763531828</v>
      </c>
      <c r="T82" s="108">
        <f t="shared" si="24"/>
        <v>7157744.7566528497</v>
      </c>
      <c r="U82" s="108">
        <f t="shared" si="24"/>
        <v>7873229.7321727695</v>
      </c>
      <c r="V82" s="108">
        <f t="shared" si="24"/>
        <v>8661247.4082016163</v>
      </c>
      <c r="W82" s="108">
        <f t="shared" si="24"/>
        <v>9529235.0704698768</v>
      </c>
    </row>
    <row r="83" spans="1:23" ht="12" customHeight="1" x14ac:dyDescent="0.25">
      <c r="A83" s="96" t="s">
        <v>247</v>
      </c>
      <c r="B83" s="108">
        <f>SUM($B$82:B82)</f>
        <v>0</v>
      </c>
      <c r="C83" s="108">
        <f>SUM(B82:C82)</f>
        <v>977375.2548747079</v>
      </c>
      <c r="D83" s="108">
        <f>SUM(B82:D82)</f>
        <v>2568176.6112690731</v>
      </c>
      <c r="E83" s="108">
        <f>SUM($B$82:E82)</f>
        <v>4309107.6447413284</v>
      </c>
      <c r="F83" s="108">
        <f>SUM($B$82:F82)</f>
        <v>6220251.4661123697</v>
      </c>
      <c r="G83" s="108">
        <f>SUM($B$82:G82)</f>
        <v>8318563.1648389399</v>
      </c>
      <c r="H83" s="108">
        <f>SUM($B$82:H82)</f>
        <v>10622710.463733239</v>
      </c>
      <c r="I83" s="108">
        <f>SUM($B$82:I82)</f>
        <v>13153248.790096113</v>
      </c>
      <c r="J83" s="108">
        <f>SUM($B$82:J82)</f>
        <v>15932814.423379492</v>
      </c>
      <c r="K83" s="108">
        <f>SUM($B$82:K82)</f>
        <v>18986337.601260129</v>
      </c>
      <c r="L83" s="108">
        <f>SUM($B$82:L82)</f>
        <v>22341277.66323185</v>
      </c>
      <c r="M83" s="108">
        <f>SUM($B$82:M82)</f>
        <v>26027882.528828353</v>
      </c>
      <c r="N83" s="108">
        <f>SUM($B$82:N82)</f>
        <v>30079475.048571836</v>
      </c>
      <c r="O83" s="108">
        <f>SUM($B$82:O82)</f>
        <v>34532769.032136112</v>
      </c>
      <c r="P83" s="108">
        <f>SUM($B$82:P82)</f>
        <v>39428218.052706786</v>
      </c>
      <c r="Q83" s="108">
        <f>SUM($B$82:Q82)</f>
        <v>44810400.452091075</v>
      </c>
      <c r="R83" s="108">
        <f>SUM($B$82:R82)</f>
        <v>50728444.331068479</v>
      </c>
      <c r="S83" s="108">
        <f>SUM($B$82:S82)</f>
        <v>57236496.70742166</v>
      </c>
      <c r="T83" s="108">
        <f>SUM($B$82:T82)</f>
        <v>64394241.464074507</v>
      </c>
      <c r="U83" s="108">
        <f>SUM($B$82:U82)</f>
        <v>72267471.19624728</v>
      </c>
      <c r="V83" s="108">
        <f>SUM($B$82:V82)</f>
        <v>80928718.6044489</v>
      </c>
      <c r="W83" s="108">
        <f>SUM($B$82:W82)</f>
        <v>90457953.674918771</v>
      </c>
    </row>
    <row r="84" spans="1:23" ht="12" customHeight="1" x14ac:dyDescent="0.25">
      <c r="A84" s="75" t="s">
        <v>248</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249</v>
      </c>
      <c r="B85" s="108">
        <f>B83*B84</f>
        <v>0</v>
      </c>
      <c r="C85" s="108">
        <f t="shared" ref="C85:W85" si="26">C82*C84</f>
        <v>977375.2548747079</v>
      </c>
      <c r="D85" s="108">
        <f t="shared" si="26"/>
        <v>1407788.8109684649</v>
      </c>
      <c r="E85" s="108">
        <f t="shared" si="26"/>
        <v>1363404.3648463122</v>
      </c>
      <c r="F85" s="108">
        <f t="shared" si="26"/>
        <v>1324518.5355372161</v>
      </c>
      <c r="G85" s="108">
        <f t="shared" si="26"/>
        <v>1286933.8613377318</v>
      </c>
      <c r="H85" s="108">
        <f t="shared" si="26"/>
        <v>1250598.8404811725</v>
      </c>
      <c r="I85" s="108">
        <f t="shared" si="26"/>
        <v>1215464.4425317398</v>
      </c>
      <c r="J85" s="108">
        <f t="shared" si="26"/>
        <v>1181483.9574180855</v>
      </c>
      <c r="K85" s="108">
        <f t="shared" si="26"/>
        <v>1148612.8563572643</v>
      </c>
      <c r="L85" s="108">
        <f t="shared" si="26"/>
        <v>1116808.6635378033</v>
      </c>
      <c r="M85" s="108">
        <f t="shared" si="26"/>
        <v>1086030.8375498105</v>
      </c>
      <c r="N85" s="108">
        <f t="shared" si="26"/>
        <v>1056240.6616561054</v>
      </c>
      <c r="O85" s="108">
        <f t="shared" si="26"/>
        <v>1027401.1420927361</v>
      </c>
      <c r="P85" s="108">
        <f t="shared" si="26"/>
        <v>999476.91367129702</v>
      </c>
      <c r="Q85" s="108">
        <f t="shared" si="26"/>
        <v>972434.15203029651</v>
      </c>
      <c r="R85" s="108">
        <f t="shared" si="26"/>
        <v>946240.49194949155</v>
      </c>
      <c r="S85" s="108">
        <f t="shared" si="26"/>
        <v>920864.95120055228</v>
      </c>
      <c r="T85" s="108">
        <f t="shared" si="26"/>
        <v>896277.85946036142</v>
      </c>
      <c r="U85" s="108">
        <f t="shared" si="26"/>
        <v>872450.79186054191</v>
      </c>
      <c r="V85" s="108">
        <f t="shared" si="26"/>
        <v>849356.50678894238</v>
      </c>
      <c r="W85" s="108">
        <f t="shared" si="26"/>
        <v>826968.88759647997</v>
      </c>
    </row>
    <row r="86" spans="1:23" ht="21.75" customHeight="1" x14ac:dyDescent="0.25">
      <c r="A86" s="111" t="s">
        <v>250</v>
      </c>
      <c r="B86" s="108">
        <f>SUM(B85)</f>
        <v>0</v>
      </c>
      <c r="C86" s="108">
        <f t="shared" ref="C86:W86" si="27">C85+B86</f>
        <v>977375.2548747079</v>
      </c>
      <c r="D86" s="108">
        <f t="shared" si="27"/>
        <v>2385164.0658431728</v>
      </c>
      <c r="E86" s="108">
        <f t="shared" si="27"/>
        <v>3748568.4306894848</v>
      </c>
      <c r="F86" s="108">
        <f t="shared" si="27"/>
        <v>5073086.9662267007</v>
      </c>
      <c r="G86" s="108">
        <f t="shared" si="27"/>
        <v>6360020.8275644323</v>
      </c>
      <c r="H86" s="108">
        <f t="shared" si="27"/>
        <v>7610619.6680456046</v>
      </c>
      <c r="I86" s="108">
        <f t="shared" si="27"/>
        <v>8826084.1105773449</v>
      </c>
      <c r="J86" s="108">
        <f t="shared" si="27"/>
        <v>10007568.067995431</v>
      </c>
      <c r="K86" s="108">
        <f t="shared" si="27"/>
        <v>11156180.924352694</v>
      </c>
      <c r="L86" s="108">
        <f t="shared" si="27"/>
        <v>12272989.587890498</v>
      </c>
      <c r="M86" s="108">
        <f t="shared" si="27"/>
        <v>13359020.42544031</v>
      </c>
      <c r="N86" s="108">
        <f t="shared" si="27"/>
        <v>14415261.087096415</v>
      </c>
      <c r="O86" s="108">
        <f t="shared" si="27"/>
        <v>15442662.229189152</v>
      </c>
      <c r="P86" s="108">
        <f t="shared" si="27"/>
        <v>16442139.14286045</v>
      </c>
      <c r="Q86" s="108">
        <f t="shared" si="27"/>
        <v>17414573.294890746</v>
      </c>
      <c r="R86" s="108">
        <f t="shared" si="27"/>
        <v>18360813.786840238</v>
      </c>
      <c r="S86" s="108">
        <f t="shared" si="27"/>
        <v>19281678.73804079</v>
      </c>
      <c r="T86" s="108">
        <f t="shared" si="27"/>
        <v>20177956.597501151</v>
      </c>
      <c r="U86" s="108">
        <f t="shared" si="27"/>
        <v>21050407.389361694</v>
      </c>
      <c r="V86" s="108">
        <f t="shared" si="27"/>
        <v>21899763.896150637</v>
      </c>
      <c r="W86" s="108">
        <f t="shared" si="27"/>
        <v>22726732.783747118</v>
      </c>
    </row>
    <row r="87" spans="1:23" ht="14.25" customHeight="1" x14ac:dyDescent="0.25">
      <c r="A87" s="117" t="s">
        <v>251</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252</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253</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254</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255</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256</v>
      </c>
      <c r="B93" s="126" t="s">
        <v>257</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258</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229</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230</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231</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232</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259</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260</v>
      </c>
      <c r="B101" s="39" t="s">
        <v>261</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70" zoomScaleNormal="60" zoomScaleSheetLayoutView="70" workbookViewId="0">
      <pane xSplit="2" ySplit="24" topLeftCell="C49" activePane="bottomRight" state="frozen"/>
      <selection activeCell="A9" sqref="A9:O9"/>
      <selection pane="topRight" activeCell="A9" sqref="A9:O9"/>
      <selection pane="bottomLeft" activeCell="A9" sqref="A9:O9"/>
      <selection pane="bottomRight" activeCell="I37" sqref="I37"/>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4" t="str">
        <f>'1. паспорт местоположение'!$A$5:$C$5</f>
        <v>Год раскрытия информации: 2025 год</v>
      </c>
      <c r="B5" s="224"/>
      <c r="C5" s="224"/>
      <c r="D5" s="224"/>
      <c r="E5" s="224"/>
      <c r="F5" s="224"/>
      <c r="G5" s="224"/>
      <c r="H5" s="224"/>
      <c r="I5" s="224"/>
      <c r="J5" s="224"/>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5"/>
    </row>
    <row r="7" spans="1:40" ht="18.75" x14ac:dyDescent="0.25">
      <c r="A7" s="225" t="s">
        <v>3</v>
      </c>
      <c r="B7" s="225"/>
      <c r="C7" s="225"/>
      <c r="D7" s="225"/>
      <c r="E7" s="225"/>
      <c r="F7" s="225"/>
      <c r="G7" s="225"/>
      <c r="H7" s="225"/>
      <c r="I7" s="225"/>
      <c r="J7" s="225"/>
    </row>
    <row r="8" spans="1:40" x14ac:dyDescent="0.25">
      <c r="A8" s="263"/>
      <c r="B8" s="263"/>
      <c r="C8" s="263"/>
      <c r="D8" s="263"/>
      <c r="E8" s="263"/>
      <c r="F8" s="263"/>
      <c r="G8" s="263"/>
      <c r="H8" s="263"/>
      <c r="I8" s="263"/>
      <c r="J8" s="263"/>
    </row>
    <row r="9" spans="1:40" x14ac:dyDescent="0.25">
      <c r="A9" s="226" t="s">
        <v>4</v>
      </c>
      <c r="B9" s="226"/>
      <c r="C9" s="226"/>
      <c r="D9" s="226"/>
      <c r="E9" s="226"/>
      <c r="F9" s="226"/>
      <c r="G9" s="226"/>
      <c r="H9" s="226"/>
      <c r="I9" s="226"/>
      <c r="J9" s="226"/>
    </row>
    <row r="10" spans="1:40" x14ac:dyDescent="0.25">
      <c r="A10" s="221" t="s">
        <v>5</v>
      </c>
      <c r="B10" s="221"/>
      <c r="C10" s="221"/>
      <c r="D10" s="221"/>
      <c r="E10" s="221"/>
      <c r="F10" s="221"/>
      <c r="G10" s="221"/>
      <c r="H10" s="221"/>
      <c r="I10" s="221"/>
      <c r="J10" s="221"/>
    </row>
    <row r="11" spans="1:40" x14ac:dyDescent="0.25">
      <c r="A11" s="263"/>
      <c r="B11" s="263"/>
      <c r="C11" s="263"/>
      <c r="D11" s="263"/>
      <c r="E11" s="263"/>
      <c r="F11" s="263"/>
      <c r="G11" s="263"/>
      <c r="H11" s="263"/>
      <c r="I11" s="263"/>
      <c r="J11" s="263"/>
    </row>
    <row r="12" spans="1:40" x14ac:dyDescent="0.25">
      <c r="A12" s="226" t="str">
        <f>'1. паспорт местоположение'!$A$12</f>
        <v>Р_СГЭС_18</v>
      </c>
      <c r="B12" s="226"/>
      <c r="C12" s="226"/>
      <c r="D12" s="226"/>
      <c r="E12" s="226"/>
      <c r="F12" s="226"/>
      <c r="G12" s="226"/>
      <c r="H12" s="226"/>
      <c r="I12" s="226"/>
      <c r="J12" s="226"/>
    </row>
    <row r="13" spans="1:40" x14ac:dyDescent="0.25">
      <c r="A13" s="221" t="s">
        <v>6</v>
      </c>
      <c r="B13" s="221"/>
      <c r="C13" s="221"/>
      <c r="D13" s="221"/>
      <c r="E13" s="221"/>
      <c r="F13" s="221"/>
      <c r="G13" s="221"/>
      <c r="H13" s="221"/>
      <c r="I13" s="221"/>
      <c r="J13" s="221"/>
    </row>
    <row r="14" spans="1:40" x14ac:dyDescent="0.25">
      <c r="A14" s="221"/>
      <c r="B14" s="221"/>
      <c r="C14" s="221"/>
      <c r="D14" s="221"/>
      <c r="E14" s="221"/>
      <c r="F14" s="221"/>
      <c r="G14" s="221"/>
      <c r="H14" s="221"/>
      <c r="I14" s="221"/>
      <c r="J14" s="221"/>
    </row>
    <row r="15" spans="1:40" ht="33.75" customHeight="1" x14ac:dyDescent="0.25">
      <c r="A15" s="220" t="str">
        <f>'1. паспорт местоположение'!$A$15</f>
        <v>Модернизация ТП-156 для технологического присоединения энергопринимающих устройств ГКУ ПК "УКС Пермского края" (аварийно-восстановительные работы по замене трансформатора ТМ-400кВА 6/0,4кВ на ТМГ11-400 кВА 6/0,4кВ (кад. номер з/у 59:10:0105017:334))</v>
      </c>
      <c r="B15" s="220"/>
      <c r="C15" s="220"/>
      <c r="D15" s="220"/>
      <c r="E15" s="220"/>
      <c r="F15" s="220"/>
      <c r="G15" s="220"/>
      <c r="H15" s="220"/>
      <c r="I15" s="220"/>
      <c r="J15" s="220"/>
    </row>
    <row r="16" spans="1:40" x14ac:dyDescent="0.25">
      <c r="A16" s="221" t="s">
        <v>7</v>
      </c>
      <c r="B16" s="221"/>
      <c r="C16" s="221"/>
      <c r="D16" s="221"/>
      <c r="E16" s="221"/>
      <c r="F16" s="221"/>
      <c r="G16" s="221"/>
      <c r="H16" s="221"/>
      <c r="I16" s="221"/>
      <c r="J16" s="221"/>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70" t="s">
        <v>262</v>
      </c>
      <c r="B19" s="270"/>
      <c r="C19" s="270"/>
      <c r="D19" s="270"/>
      <c r="E19" s="270"/>
      <c r="F19" s="270"/>
      <c r="G19" s="270"/>
      <c r="H19" s="270"/>
      <c r="I19" s="270"/>
      <c r="J19" s="270"/>
    </row>
    <row r="20" spans="1:10" customFormat="1" x14ac:dyDescent="0.25">
      <c r="A20" s="138"/>
      <c r="B20" s="138"/>
      <c r="C20" s="135"/>
      <c r="D20" s="135"/>
      <c r="E20" s="135"/>
      <c r="F20" s="135"/>
      <c r="G20" s="135"/>
      <c r="H20" s="135"/>
      <c r="I20" s="135"/>
      <c r="J20" s="135"/>
    </row>
    <row r="21" spans="1:10" customFormat="1" x14ac:dyDescent="0.25">
      <c r="A21" s="236" t="s">
        <v>263</v>
      </c>
      <c r="B21" s="236" t="s">
        <v>264</v>
      </c>
      <c r="C21" s="235" t="s">
        <v>265</v>
      </c>
      <c r="D21" s="235"/>
      <c r="E21" s="235"/>
      <c r="F21" s="235"/>
      <c r="G21" s="236" t="s">
        <v>266</v>
      </c>
      <c r="H21" s="237" t="s">
        <v>267</v>
      </c>
      <c r="I21" s="236" t="s">
        <v>268</v>
      </c>
      <c r="J21" s="236" t="s">
        <v>269</v>
      </c>
    </row>
    <row r="22" spans="1:10" customFormat="1" ht="46.5" customHeight="1" x14ac:dyDescent="0.25">
      <c r="A22" s="236"/>
      <c r="B22" s="236"/>
      <c r="C22" s="239" t="s">
        <v>270</v>
      </c>
      <c r="D22" s="239"/>
      <c r="E22" s="242" t="s">
        <v>271</v>
      </c>
      <c r="F22" s="243"/>
      <c r="G22" s="236"/>
      <c r="H22" s="238"/>
      <c r="I22" s="236"/>
      <c r="J22" s="236"/>
    </row>
    <row r="23" spans="1:10" customFormat="1" ht="31.5" x14ac:dyDescent="0.25">
      <c r="A23" s="236"/>
      <c r="B23" s="236"/>
      <c r="C23" s="139" t="s">
        <v>272</v>
      </c>
      <c r="D23" s="139" t="s">
        <v>273</v>
      </c>
      <c r="E23" s="139" t="s">
        <v>272</v>
      </c>
      <c r="F23" s="139" t="s">
        <v>273</v>
      </c>
      <c r="G23" s="236"/>
      <c r="H23" s="239"/>
      <c r="I23" s="236"/>
      <c r="J23" s="236"/>
    </row>
    <row r="24" spans="1:10" customFormat="1" x14ac:dyDescent="0.25">
      <c r="A24" s="36">
        <v>1</v>
      </c>
      <c r="B24" s="36">
        <v>2</v>
      </c>
      <c r="C24" s="139">
        <v>3</v>
      </c>
      <c r="D24" s="139">
        <v>4</v>
      </c>
      <c r="E24" s="139">
        <v>7</v>
      </c>
      <c r="F24" s="139">
        <v>8</v>
      </c>
      <c r="G24" s="139">
        <v>9</v>
      </c>
      <c r="H24" s="139">
        <v>10</v>
      </c>
      <c r="I24" s="139">
        <v>11</v>
      </c>
      <c r="J24" s="139">
        <v>12</v>
      </c>
    </row>
    <row r="25" spans="1:10" customFormat="1" x14ac:dyDescent="0.25">
      <c r="A25" s="140" t="s">
        <v>12</v>
      </c>
      <c r="B25" s="141" t="s">
        <v>274</v>
      </c>
      <c r="C25" s="142" t="s">
        <v>257</v>
      </c>
      <c r="D25" s="142" t="s">
        <v>257</v>
      </c>
      <c r="E25" s="142" t="s">
        <v>257</v>
      </c>
      <c r="F25" s="142" t="s">
        <v>257</v>
      </c>
      <c r="G25" s="142" t="s">
        <v>257</v>
      </c>
      <c r="H25" s="142" t="s">
        <v>257</v>
      </c>
      <c r="I25" s="143" t="s">
        <v>257</v>
      </c>
      <c r="J25" s="144" t="s">
        <v>257</v>
      </c>
    </row>
    <row r="26" spans="1:10" customFormat="1" x14ac:dyDescent="0.25">
      <c r="A26" s="140" t="s">
        <v>275</v>
      </c>
      <c r="B26" s="145" t="s">
        <v>276</v>
      </c>
      <c r="C26" s="146" t="s">
        <v>82</v>
      </c>
      <c r="D26" s="146" t="s">
        <v>82</v>
      </c>
      <c r="E26" s="146" t="s">
        <v>103</v>
      </c>
      <c r="F26" s="146" t="s">
        <v>103</v>
      </c>
      <c r="G26" s="147"/>
      <c r="H26" s="147"/>
      <c r="I26" s="148" t="s">
        <v>257</v>
      </c>
      <c r="J26" s="148" t="s">
        <v>257</v>
      </c>
    </row>
    <row r="27" spans="1:10" customFormat="1" ht="31.5" x14ac:dyDescent="0.25">
      <c r="A27" s="140" t="s">
        <v>277</v>
      </c>
      <c r="B27" s="145" t="s">
        <v>278</v>
      </c>
      <c r="C27" s="146" t="s">
        <v>82</v>
      </c>
      <c r="D27" s="146" t="s">
        <v>82</v>
      </c>
      <c r="E27" s="146" t="s">
        <v>103</v>
      </c>
      <c r="F27" s="146" t="s">
        <v>103</v>
      </c>
      <c r="G27" s="147"/>
      <c r="H27" s="147"/>
      <c r="I27" s="148" t="s">
        <v>257</v>
      </c>
      <c r="J27" s="148" t="s">
        <v>257</v>
      </c>
    </row>
    <row r="28" spans="1:10" customFormat="1" ht="63" x14ac:dyDescent="0.25">
      <c r="A28" s="140" t="s">
        <v>279</v>
      </c>
      <c r="B28" s="145" t="s">
        <v>280</v>
      </c>
      <c r="C28" s="146" t="s">
        <v>82</v>
      </c>
      <c r="D28" s="146" t="s">
        <v>82</v>
      </c>
      <c r="E28" s="146" t="s">
        <v>103</v>
      </c>
      <c r="F28" s="146" t="s">
        <v>103</v>
      </c>
      <c r="G28" s="147"/>
      <c r="H28" s="147"/>
      <c r="I28" s="147" t="s">
        <v>257</v>
      </c>
      <c r="J28" s="147" t="s">
        <v>257</v>
      </c>
    </row>
    <row r="29" spans="1:10" customFormat="1" ht="31.5" x14ac:dyDescent="0.25">
      <c r="A29" s="140" t="s">
        <v>281</v>
      </c>
      <c r="B29" s="145" t="s">
        <v>282</v>
      </c>
      <c r="C29" s="146" t="s">
        <v>82</v>
      </c>
      <c r="D29" s="146" t="s">
        <v>82</v>
      </c>
      <c r="E29" s="146" t="s">
        <v>103</v>
      </c>
      <c r="F29" s="146" t="s">
        <v>103</v>
      </c>
      <c r="G29" s="147"/>
      <c r="H29" s="147"/>
      <c r="I29" s="148" t="s">
        <v>257</v>
      </c>
      <c r="J29" s="148" t="s">
        <v>257</v>
      </c>
    </row>
    <row r="30" spans="1:10" customFormat="1" ht="31.5" x14ac:dyDescent="0.25">
      <c r="A30" s="140" t="s">
        <v>283</v>
      </c>
      <c r="B30" s="145" t="s">
        <v>284</v>
      </c>
      <c r="C30" s="146" t="s">
        <v>82</v>
      </c>
      <c r="D30" s="146" t="s">
        <v>82</v>
      </c>
      <c r="E30" s="146" t="s">
        <v>103</v>
      </c>
      <c r="F30" s="146" t="s">
        <v>103</v>
      </c>
      <c r="G30" s="147"/>
      <c r="H30" s="147"/>
      <c r="I30" s="147" t="s">
        <v>257</v>
      </c>
      <c r="J30" s="147" t="s">
        <v>257</v>
      </c>
    </row>
    <row r="31" spans="1:10" customFormat="1" ht="31.5" x14ac:dyDescent="0.25">
      <c r="A31" s="140" t="s">
        <v>285</v>
      </c>
      <c r="B31" s="149" t="s">
        <v>286</v>
      </c>
      <c r="C31" s="146" t="s">
        <v>82</v>
      </c>
      <c r="D31" s="146" t="s">
        <v>82</v>
      </c>
      <c r="E31" s="146" t="s">
        <v>103</v>
      </c>
      <c r="F31" s="146" t="s">
        <v>103</v>
      </c>
      <c r="G31" s="147"/>
      <c r="H31" s="147"/>
      <c r="I31" s="147" t="s">
        <v>257</v>
      </c>
      <c r="J31" s="147" t="s">
        <v>257</v>
      </c>
    </row>
    <row r="32" spans="1:10" customFormat="1" ht="31.5" x14ac:dyDescent="0.25">
      <c r="A32" s="140" t="s">
        <v>287</v>
      </c>
      <c r="B32" s="149" t="s">
        <v>288</v>
      </c>
      <c r="C32" s="146" t="s">
        <v>82</v>
      </c>
      <c r="D32" s="146" t="s">
        <v>82</v>
      </c>
      <c r="E32" s="146" t="s">
        <v>103</v>
      </c>
      <c r="F32" s="146" t="s">
        <v>103</v>
      </c>
      <c r="G32" s="147"/>
      <c r="H32" s="147"/>
      <c r="I32" s="147"/>
      <c r="J32" s="147"/>
    </row>
    <row r="33" spans="1:10" customFormat="1" ht="47.25" x14ac:dyDescent="0.25">
      <c r="A33" s="140" t="s">
        <v>289</v>
      </c>
      <c r="B33" s="149" t="s">
        <v>290</v>
      </c>
      <c r="C33" s="146" t="s">
        <v>82</v>
      </c>
      <c r="D33" s="146" t="s">
        <v>82</v>
      </c>
      <c r="E33" s="146" t="s">
        <v>103</v>
      </c>
      <c r="F33" s="146" t="s">
        <v>103</v>
      </c>
      <c r="G33" s="147"/>
      <c r="H33" s="147"/>
      <c r="I33" s="147" t="s">
        <v>257</v>
      </c>
      <c r="J33" s="147" t="s">
        <v>257</v>
      </c>
    </row>
    <row r="34" spans="1:10" customFormat="1" ht="63" x14ac:dyDescent="0.25">
      <c r="A34" s="140" t="s">
        <v>291</v>
      </c>
      <c r="B34" s="149" t="s">
        <v>292</v>
      </c>
      <c r="C34" s="146" t="s">
        <v>82</v>
      </c>
      <c r="D34" s="146" t="s">
        <v>82</v>
      </c>
      <c r="E34" s="146" t="s">
        <v>103</v>
      </c>
      <c r="F34" s="146" t="s">
        <v>103</v>
      </c>
      <c r="G34" s="147"/>
      <c r="H34" s="147"/>
      <c r="I34" s="147" t="s">
        <v>257</v>
      </c>
      <c r="J34" s="147" t="s">
        <v>257</v>
      </c>
    </row>
    <row r="35" spans="1:10" customFormat="1" ht="31.5" x14ac:dyDescent="0.25">
      <c r="A35" s="140" t="s">
        <v>293</v>
      </c>
      <c r="B35" s="149" t="s">
        <v>294</v>
      </c>
      <c r="C35" s="146" t="s">
        <v>82</v>
      </c>
      <c r="D35" s="146" t="s">
        <v>82</v>
      </c>
      <c r="E35" s="146">
        <v>45768</v>
      </c>
      <c r="F35" s="146">
        <v>45768</v>
      </c>
      <c r="G35" s="147" t="s">
        <v>545</v>
      </c>
      <c r="H35" s="147" t="s">
        <v>545</v>
      </c>
      <c r="I35" s="147" t="s">
        <v>546</v>
      </c>
      <c r="J35" s="147" t="s">
        <v>546</v>
      </c>
    </row>
    <row r="36" spans="1:10" customFormat="1" ht="31.5" x14ac:dyDescent="0.25">
      <c r="A36" s="140" t="s">
        <v>295</v>
      </c>
      <c r="B36" s="149" t="s">
        <v>296</v>
      </c>
      <c r="C36" s="146" t="s">
        <v>82</v>
      </c>
      <c r="D36" s="146" t="s">
        <v>82</v>
      </c>
      <c r="E36" s="146" t="s">
        <v>103</v>
      </c>
      <c r="F36" s="146" t="s">
        <v>103</v>
      </c>
      <c r="G36" s="147"/>
      <c r="H36" s="147"/>
      <c r="I36" s="147" t="s">
        <v>257</v>
      </c>
      <c r="J36" s="147" t="s">
        <v>257</v>
      </c>
    </row>
    <row r="37" spans="1:10" customFormat="1" x14ac:dyDescent="0.25">
      <c r="A37" s="140" t="s">
        <v>297</v>
      </c>
      <c r="B37" s="149" t="s">
        <v>298</v>
      </c>
      <c r="C37" s="146" t="s">
        <v>82</v>
      </c>
      <c r="D37" s="146" t="s">
        <v>82</v>
      </c>
      <c r="E37" s="146">
        <v>45748</v>
      </c>
      <c r="F37" s="146">
        <v>45768</v>
      </c>
      <c r="G37" s="147" t="s">
        <v>545</v>
      </c>
      <c r="H37" s="147" t="s">
        <v>545</v>
      </c>
      <c r="I37" s="147" t="s">
        <v>546</v>
      </c>
      <c r="J37" s="147" t="s">
        <v>546</v>
      </c>
    </row>
    <row r="38" spans="1:10" customFormat="1" x14ac:dyDescent="0.25">
      <c r="A38" s="140" t="s">
        <v>299</v>
      </c>
      <c r="B38" s="141" t="s">
        <v>300</v>
      </c>
      <c r="C38" s="147"/>
      <c r="D38" s="147"/>
      <c r="E38" s="147" t="s">
        <v>257</v>
      </c>
      <c r="F38" s="147" t="s">
        <v>257</v>
      </c>
      <c r="G38" s="147"/>
      <c r="H38" s="147"/>
      <c r="I38" s="143" t="s">
        <v>257</v>
      </c>
      <c r="J38" s="143" t="s">
        <v>257</v>
      </c>
    </row>
    <row r="39" spans="1:10" customFormat="1" ht="63" x14ac:dyDescent="0.25">
      <c r="A39" s="140" t="s">
        <v>14</v>
      </c>
      <c r="B39" s="149" t="s">
        <v>301</v>
      </c>
      <c r="C39" s="146" t="s">
        <v>82</v>
      </c>
      <c r="D39" s="146" t="s">
        <v>82</v>
      </c>
      <c r="E39" s="146">
        <v>45889</v>
      </c>
      <c r="F39" s="146">
        <v>45889</v>
      </c>
      <c r="G39" s="147" t="s">
        <v>545</v>
      </c>
      <c r="H39" s="147" t="s">
        <v>545</v>
      </c>
      <c r="I39" s="147" t="s">
        <v>546</v>
      </c>
      <c r="J39" s="147" t="s">
        <v>546</v>
      </c>
    </row>
    <row r="40" spans="1:10" customFormat="1" x14ac:dyDescent="0.25">
      <c r="A40" s="140" t="s">
        <v>302</v>
      </c>
      <c r="B40" s="149" t="s">
        <v>303</v>
      </c>
      <c r="C40" s="146" t="s">
        <v>82</v>
      </c>
      <c r="D40" s="146" t="s">
        <v>82</v>
      </c>
      <c r="E40" s="146">
        <v>45889</v>
      </c>
      <c r="F40" s="146">
        <v>45892</v>
      </c>
      <c r="G40" s="147" t="s">
        <v>545</v>
      </c>
      <c r="H40" s="147" t="s">
        <v>545</v>
      </c>
      <c r="I40" s="147" t="s">
        <v>546</v>
      </c>
      <c r="J40" s="147" t="s">
        <v>546</v>
      </c>
    </row>
    <row r="41" spans="1:10" customFormat="1" ht="47.25" x14ac:dyDescent="0.25">
      <c r="A41" s="140" t="s">
        <v>304</v>
      </c>
      <c r="B41" s="141" t="s">
        <v>305</v>
      </c>
      <c r="C41" s="147"/>
      <c r="D41" s="147"/>
      <c r="E41" s="147" t="s">
        <v>257</v>
      </c>
      <c r="F41" s="147" t="s">
        <v>257</v>
      </c>
      <c r="G41" s="147"/>
      <c r="H41" s="147"/>
      <c r="I41" s="147"/>
      <c r="J41" s="147"/>
    </row>
    <row r="42" spans="1:10" customFormat="1" ht="31.5" x14ac:dyDescent="0.25">
      <c r="A42" s="140" t="s">
        <v>16</v>
      </c>
      <c r="B42" s="149" t="s">
        <v>306</v>
      </c>
      <c r="C42" s="146" t="s">
        <v>82</v>
      </c>
      <c r="D42" s="146" t="s">
        <v>82</v>
      </c>
      <c r="E42" s="146">
        <v>45894</v>
      </c>
      <c r="F42" s="146">
        <v>45894</v>
      </c>
      <c r="G42" s="147" t="s">
        <v>545</v>
      </c>
      <c r="H42" s="147" t="s">
        <v>545</v>
      </c>
      <c r="I42" s="147" t="s">
        <v>546</v>
      </c>
      <c r="J42" s="147" t="s">
        <v>546</v>
      </c>
    </row>
    <row r="43" spans="1:10" customFormat="1" x14ac:dyDescent="0.25">
      <c r="A43" s="140" t="s">
        <v>307</v>
      </c>
      <c r="B43" s="149" t="s">
        <v>308</v>
      </c>
      <c r="C43" s="146" t="s">
        <v>82</v>
      </c>
      <c r="D43" s="146" t="s">
        <v>82</v>
      </c>
      <c r="E43" s="146">
        <v>45894</v>
      </c>
      <c r="F43" s="146">
        <v>45894</v>
      </c>
      <c r="G43" s="147" t="s">
        <v>545</v>
      </c>
      <c r="H43" s="147" t="s">
        <v>545</v>
      </c>
      <c r="I43" s="147" t="s">
        <v>546</v>
      </c>
      <c r="J43" s="147" t="s">
        <v>546</v>
      </c>
    </row>
    <row r="44" spans="1:10" customFormat="1" x14ac:dyDescent="0.25">
      <c r="A44" s="140" t="s">
        <v>309</v>
      </c>
      <c r="B44" s="149" t="s">
        <v>310</v>
      </c>
      <c r="C44" s="146" t="s">
        <v>82</v>
      </c>
      <c r="D44" s="146" t="s">
        <v>82</v>
      </c>
      <c r="E44" s="146">
        <v>45895</v>
      </c>
      <c r="F44" s="146">
        <v>45936</v>
      </c>
      <c r="G44" s="147" t="s">
        <v>545</v>
      </c>
      <c r="H44" s="147" t="s">
        <v>545</v>
      </c>
      <c r="I44" s="147" t="s">
        <v>546</v>
      </c>
      <c r="J44" s="147" t="s">
        <v>546</v>
      </c>
    </row>
    <row r="45" spans="1:10" customFormat="1" ht="78.75" x14ac:dyDescent="0.25">
      <c r="A45" s="140" t="s">
        <v>311</v>
      </c>
      <c r="B45" s="149" t="s">
        <v>312</v>
      </c>
      <c r="C45" s="146" t="s">
        <v>82</v>
      </c>
      <c r="D45" s="146" t="s">
        <v>82</v>
      </c>
      <c r="E45" s="146" t="s">
        <v>103</v>
      </c>
      <c r="F45" s="146" t="s">
        <v>103</v>
      </c>
      <c r="G45" s="147"/>
      <c r="H45" s="147"/>
      <c r="I45" s="147" t="s">
        <v>257</v>
      </c>
      <c r="J45" s="147" t="s">
        <v>257</v>
      </c>
    </row>
    <row r="46" spans="1:10" customFormat="1" ht="157.5" x14ac:dyDescent="0.25">
      <c r="A46" s="140" t="s">
        <v>313</v>
      </c>
      <c r="B46" s="149" t="s">
        <v>314</v>
      </c>
      <c r="C46" s="146" t="s">
        <v>82</v>
      </c>
      <c r="D46" s="146" t="s">
        <v>82</v>
      </c>
      <c r="E46" s="146" t="s">
        <v>103</v>
      </c>
      <c r="F46" s="146" t="s">
        <v>103</v>
      </c>
      <c r="G46" s="147"/>
      <c r="H46" s="147"/>
      <c r="I46" s="147"/>
      <c r="J46" s="147" t="s">
        <v>257</v>
      </c>
    </row>
    <row r="47" spans="1:10" customFormat="1" x14ac:dyDescent="0.25">
      <c r="A47" s="140" t="s">
        <v>315</v>
      </c>
      <c r="B47" s="149" t="s">
        <v>316</v>
      </c>
      <c r="C47" s="146" t="s">
        <v>82</v>
      </c>
      <c r="D47" s="146" t="s">
        <v>82</v>
      </c>
      <c r="E47" s="146">
        <v>45940</v>
      </c>
      <c r="F47" s="146">
        <v>45940</v>
      </c>
      <c r="G47" s="147" t="s">
        <v>545</v>
      </c>
      <c r="H47" s="147" t="s">
        <v>545</v>
      </c>
      <c r="I47" s="147" t="s">
        <v>546</v>
      </c>
      <c r="J47" s="147" t="s">
        <v>546</v>
      </c>
    </row>
    <row r="48" spans="1:10" customFormat="1" ht="31.5" x14ac:dyDescent="0.25">
      <c r="A48" s="140" t="s">
        <v>317</v>
      </c>
      <c r="B48" s="141" t="s">
        <v>318</v>
      </c>
      <c r="C48" s="147"/>
      <c r="D48" s="147"/>
      <c r="E48" s="147" t="s">
        <v>257</v>
      </c>
      <c r="F48" s="147" t="s">
        <v>257</v>
      </c>
      <c r="G48" s="147"/>
      <c r="H48" s="147"/>
      <c r="I48" s="143" t="s">
        <v>257</v>
      </c>
      <c r="J48" s="143" t="s">
        <v>257</v>
      </c>
    </row>
    <row r="49" spans="1:10" customFormat="1" ht="31.5" x14ac:dyDescent="0.25">
      <c r="A49" s="140" t="s">
        <v>18</v>
      </c>
      <c r="B49" s="149" t="s">
        <v>319</v>
      </c>
      <c r="C49" s="146" t="s">
        <v>82</v>
      </c>
      <c r="D49" s="146" t="s">
        <v>82</v>
      </c>
      <c r="E49" s="146">
        <v>45940</v>
      </c>
      <c r="F49" s="146">
        <v>45940</v>
      </c>
      <c r="G49" s="147" t="s">
        <v>545</v>
      </c>
      <c r="H49" s="147" t="s">
        <v>545</v>
      </c>
      <c r="I49" s="147" t="s">
        <v>546</v>
      </c>
      <c r="J49" s="147" t="s">
        <v>546</v>
      </c>
    </row>
    <row r="50" spans="1:10" customFormat="1" ht="78.75" x14ac:dyDescent="0.25">
      <c r="A50" s="140" t="s">
        <v>320</v>
      </c>
      <c r="B50" s="149" t="s">
        <v>321</v>
      </c>
      <c r="C50" s="146" t="s">
        <v>82</v>
      </c>
      <c r="D50" s="146" t="s">
        <v>82</v>
      </c>
      <c r="E50" s="146">
        <v>45940</v>
      </c>
      <c r="F50" s="146">
        <v>45940</v>
      </c>
      <c r="G50" s="147" t="s">
        <v>545</v>
      </c>
      <c r="H50" s="147" t="s">
        <v>545</v>
      </c>
      <c r="I50" s="147" t="s">
        <v>546</v>
      </c>
      <c r="J50" s="147" t="s">
        <v>546</v>
      </c>
    </row>
    <row r="51" spans="1:10" customFormat="1" ht="63" x14ac:dyDescent="0.25">
      <c r="A51" s="140" t="s">
        <v>322</v>
      </c>
      <c r="B51" s="149" t="s">
        <v>323</v>
      </c>
      <c r="C51" s="146" t="s">
        <v>82</v>
      </c>
      <c r="D51" s="146" t="s">
        <v>82</v>
      </c>
      <c r="E51" s="146" t="s">
        <v>103</v>
      </c>
      <c r="F51" s="146" t="s">
        <v>103</v>
      </c>
      <c r="G51" s="147"/>
      <c r="H51" s="147"/>
      <c r="I51" s="147" t="s">
        <v>257</v>
      </c>
      <c r="J51" s="147" t="s">
        <v>257</v>
      </c>
    </row>
    <row r="52" spans="1:10" customFormat="1" ht="63" x14ac:dyDescent="0.25">
      <c r="A52" s="140" t="s">
        <v>324</v>
      </c>
      <c r="B52" s="149" t="s">
        <v>325</v>
      </c>
      <c r="C52" s="146" t="s">
        <v>82</v>
      </c>
      <c r="D52" s="146" t="s">
        <v>82</v>
      </c>
      <c r="E52" s="146" t="s">
        <v>103</v>
      </c>
      <c r="F52" s="146" t="s">
        <v>103</v>
      </c>
      <c r="G52" s="147"/>
      <c r="H52" s="147"/>
      <c r="I52" s="147"/>
      <c r="J52" s="147"/>
    </row>
    <row r="53" spans="1:10" customFormat="1" ht="31.5" x14ac:dyDescent="0.25">
      <c r="A53" s="140" t="s">
        <v>326</v>
      </c>
      <c r="B53" s="150" t="s">
        <v>327</v>
      </c>
      <c r="C53" s="146" t="s">
        <v>82</v>
      </c>
      <c r="D53" s="146" t="s">
        <v>82</v>
      </c>
      <c r="E53" s="146">
        <v>45961</v>
      </c>
      <c r="F53" s="146">
        <v>45961</v>
      </c>
      <c r="G53" s="147" t="s">
        <v>545</v>
      </c>
      <c r="H53" s="147" t="s">
        <v>545</v>
      </c>
      <c r="I53" s="147" t="s">
        <v>546</v>
      </c>
      <c r="J53" s="147" t="s">
        <v>546</v>
      </c>
    </row>
    <row r="54" spans="1:10" customFormat="1" ht="31.5" x14ac:dyDescent="0.25">
      <c r="A54" s="140" t="s">
        <v>328</v>
      </c>
      <c r="B54" s="149" t="s">
        <v>329</v>
      </c>
      <c r="C54" s="146" t="s">
        <v>82</v>
      </c>
      <c r="D54" s="146" t="s">
        <v>82</v>
      </c>
      <c r="E54" s="146" t="s">
        <v>103</v>
      </c>
      <c r="F54" s="146" t="s">
        <v>103</v>
      </c>
      <c r="G54" s="147" t="s">
        <v>257</v>
      </c>
      <c r="H54" s="147" t="s">
        <v>257</v>
      </c>
      <c r="I54" s="147"/>
      <c r="J54" s="147"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55" type="noConversion"/>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2025-10-28T05:33:47Z</cp:lastPrinted>
  <dcterms:created xsi:type="dcterms:W3CDTF">2024-04-29T18:50:38Z</dcterms:created>
  <dcterms:modified xsi:type="dcterms:W3CDTF">2026-02-12T15:48:25Z</dcterms:modified>
</cp:coreProperties>
</file>