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codeName="ЭтаКнига" defaultThemeVersion="166925"/>
  <mc:AlternateContent xmlns:mc="http://schemas.openxmlformats.org/markup-compatibility/2006">
    <mc:Choice Requires="x15">
      <x15ac:absPath xmlns:x15ac="http://schemas.microsoft.com/office/spreadsheetml/2010/11/ac" url="\\192.168.1.111\public\Документы ПТС\Инвест. программа  ПКГУП СКЭС 2024-2029\ОТЧЕТЫ 2025 год ИНВЕСТ СКЭС\Отчет ПКГУП СКЭС за 9 мес 2025 об исполнении ИПР\Паспорта\"/>
    </mc:Choice>
  </mc:AlternateContent>
  <xr:revisionPtr revIDLastSave="0" documentId="13_ncr:1_{6CBB8292-7EC0-43E3-893A-B21C82571743}" xr6:coauthVersionLast="45" xr6:coauthVersionMax="47" xr10:uidLastSave="{00000000-0000-0000-0000-000000000000}"/>
  <bookViews>
    <workbookView xWindow="-120" yWindow="-120" windowWidth="29040" windowHeight="15720" tabRatio="752" xr2:uid="{358729DF-0916-472E-8F42-1590C777C020}"/>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s>
  <definedNames>
    <definedName name="\n">#REF!</definedName>
    <definedName name="______A65560">[1]График!#REF!</definedName>
    <definedName name="______E65560">[1]График!#REF!</definedName>
    <definedName name="_____A65560">[1]График!#REF!</definedName>
    <definedName name="_____E65560">[1]График!#REF!</definedName>
    <definedName name="____A65560">[1]График!#REF!</definedName>
    <definedName name="____E65560">[1]График!#REF!</definedName>
    <definedName name="___A65560">[1]График!#REF!</definedName>
    <definedName name="___E65560">[1]График!#REF!</definedName>
    <definedName name="__A65560">[1]График!#REF!</definedName>
    <definedName name="__E65560">[1]График!#REF!</definedName>
    <definedName name="_A65560">[1]График!#REF!</definedName>
    <definedName name="_E65560">[1]График!#REF!</definedName>
    <definedName name="CnfName">[2]Лист1!#REF!</definedName>
    <definedName name="ConfName">[2]Лист1!#REF!</definedName>
    <definedName name="Database">#REF!</definedName>
    <definedName name="DateColJournal">#REF!</definedName>
    <definedName name="DM">#REF!</definedName>
    <definedName name="EILName">[2]Лист1!#REF!</definedName>
    <definedName name="er">#REF!</definedName>
    <definedName name="fghj">#REF!</definedName>
    <definedName name="fhty">#REF!</definedName>
    <definedName name="hPriceRange">[2]Лист1!#REF!</definedName>
    <definedName name="idPriceColumn">[2]Лист1!#REF!</definedName>
    <definedName name="infl">[3]ПДР!#REF!</definedName>
    <definedName name="Itog">#REF!</definedName>
    <definedName name="IV">#REF!</definedName>
    <definedName name="IV_Свердл.обл.">#REF!</definedName>
    <definedName name="kp">[3]ПДР!#REF!</definedName>
    <definedName name="NumColJournal">#REF!</definedName>
    <definedName name="NumTxt">Модуль1.NumTxt</definedName>
    <definedName name="Obj">#REF!</definedName>
    <definedName name="Obosn">#REF!</definedName>
    <definedName name="OELName">[2]Лист1!#REF!</definedName>
    <definedName name="OPLName">[2]Лист1!#REF!</definedName>
    <definedName name="p">[2]Лист1!#REF!</definedName>
    <definedName name="PriceRange">[2]Лист1!#REF!</definedName>
    <definedName name="propis">#REF!</definedName>
    <definedName name="qqq">Модуль1.NumTxt</definedName>
    <definedName name="s">Модуль1.NumTxt</definedName>
    <definedName name="SM_STO">[4]топография!#REF!</definedName>
    <definedName name="SUM_">#REF!</definedName>
    <definedName name="USA">[5]Шкаф!#REF!</definedName>
    <definedName name="V">#REF!</definedName>
    <definedName name="V_Север._65_II">#REF!</definedName>
    <definedName name="V_Севернее_полярного">#REF!</definedName>
    <definedName name="V_Южнее_65_II">#REF!</definedName>
    <definedName name="VI">#REF!</definedName>
    <definedName name="VII">#REF!</definedName>
    <definedName name="VIII">#REF!</definedName>
    <definedName name="ZAK1">#REF!</definedName>
    <definedName name="А">Модуль1.NumTxt</definedName>
    <definedName name="А2">#REF!</definedName>
    <definedName name="ВЛ">#REF!</definedName>
    <definedName name="ВТ">#REF!</definedName>
    <definedName name="Вычислительная_техника">[5]Коэфф1.!#REF!</definedName>
    <definedName name="Гидр">[4]топография!#REF!</definedName>
    <definedName name="ГИП">#REF!</definedName>
    <definedName name="Дефлятор">#REF!</definedName>
    <definedName name="Диск">#REF!</definedName>
    <definedName name="Длинна_границы">'[6]Данные для расчёта сметы'!$I$42</definedName>
    <definedName name="Длинна_трассы">'[7]Данные для расчёта сметы'!$J$42</definedName>
    <definedName name="Доп._оборудование">[5]Коэфф1.!#REF!</definedName>
    <definedName name="Доп_оборуд">#REF!</definedName>
    <definedName name="Дорога">[5]Шкаф!#REF!</definedName>
    <definedName name="ДСК">[8]топография!#REF!</definedName>
    <definedName name="Заказчик">'[7]Данные для расчёта сметы'!$C$34</definedName>
    <definedName name="ЗИМ.УД.">#REF!</definedName>
    <definedName name="ЗИП_Всего">'[5]Прайс лист'!#REF!</definedName>
    <definedName name="Зона_III">#REF!</definedName>
    <definedName name="Зона_IV">#REF!</definedName>
    <definedName name="Зона_V">#REF!</definedName>
    <definedName name="Зона_VI">#REF!</definedName>
    <definedName name="Из">Модуль1.NumTxt</definedName>
    <definedName name="Кабели">[5]Коэфф1.!#REF!</definedName>
    <definedName name="Категория_сложности">#REF!</definedName>
    <definedName name="Количество_землепользователей">'[7]Данные для расчёта сметы'!$J$36</definedName>
    <definedName name="Количество_контуров">'[7]Данные для расчёта сметы'!#REF!</definedName>
    <definedName name="Количество_культур">'[7]Данные для расчёта сметы'!#REF!</definedName>
    <definedName name="Количество_планшетов">'[7]Данные для расчёта сметы'!#REF!</definedName>
    <definedName name="Количество_предприятий">'[7]Данные для расчёта сметы'!#REF!</definedName>
    <definedName name="Количество_согласований">'[7]Данные для расчёта сметы'!$J$38</definedName>
    <definedName name="Количество_точек">'[6]Данные для расчёта сметы'!$J$45</definedName>
    <definedName name="Количестов_точек">#REF!</definedName>
    <definedName name="Командировочные_расходы">'[9]Данные для расчёта сметы'!$J$46</definedName>
    <definedName name="Контроллер">[5]Коэфф1.!#REF!</definedName>
    <definedName name="Коэфициент">'[6]Данные для расчёта сметы'!$J$48</definedName>
    <definedName name="Коэффициент">'[10]Данные для расчёта сметы'!$J$48</definedName>
    <definedName name="кпав">Модуль1.NumTxt</definedName>
    <definedName name="Курс">[5]Коэфф1.!$E$23</definedName>
    <definedName name="Курс_доллара_США">#REF!</definedName>
    <definedName name="медленно">Модуль1.NumTxt</definedName>
    <definedName name="Монтаж">#REF!</definedName>
    <definedName name="н">Модуль1.NumTxt</definedName>
    <definedName name="Название_проекта">'[7]Данные для расчёта сметы'!$C$32</definedName>
    <definedName name="НДС">#REF!</definedName>
    <definedName name="нНЕФТЕЮГ">Модуль1.NumTxt</definedName>
    <definedName name="Новое_стр_во">#REF!</definedName>
    <definedName name="Номер_договора">#REF!</definedName>
    <definedName name="па">Модуль1.NumTxt</definedName>
    <definedName name="Площадь">'[7]Данные для расчёта сметы'!$J$35</definedName>
    <definedName name="Площадь_нелинейных_объектов">#REF!</definedName>
    <definedName name="Площадь_планшетов">'[7]Данные для расчёта сметы'!#REF!</definedName>
    <definedName name="Покупное_ПО">#REF!</definedName>
    <definedName name="Покупные">#REF!</definedName>
    <definedName name="Покупные_изделия">#REF!</definedName>
    <definedName name="Пр_Ягур">Модуль1.NumTxt</definedName>
    <definedName name="Прикладное_ПО">#REF!</definedName>
    <definedName name="прпр">[5]Коэфф1.!#REF!</definedName>
    <definedName name="ПС">#REF!</definedName>
    <definedName name="пять">'[11]Данные для расчёта сметы'!#REF!</definedName>
    <definedName name="Р">Модуль1.NumTxt</definedName>
    <definedName name="Разработка">#REF!</definedName>
    <definedName name="Разработка_">#REF!</definedName>
    <definedName name="расчет">#REF!</definedName>
    <definedName name="расширение">#REF!</definedName>
    <definedName name="РД_РП">#REF!</definedName>
    <definedName name="рек">Модуль1.NumTxt</definedName>
    <definedName name="Реконструкция">Модуль1.NumTxt</definedName>
    <definedName name="РПБ">#REF!</definedName>
    <definedName name="РРЛ">#REF!</definedName>
    <definedName name="Руководитель">#REF!</definedName>
    <definedName name="свв">#REF!</definedName>
    <definedName name="сввв">#REF!</definedName>
    <definedName name="Сервис">#REF!</definedName>
    <definedName name="Сервис_Всего">'[5]Прайс лист'!#REF!</definedName>
    <definedName name="Сервисное_оборудование">[5]Коэфф1.!#REF!</definedName>
    <definedName name="Согласование">'[9]Данные для расчёта сметы'!$J$47</definedName>
    <definedName name="Составитель">'[7]Данные для расчёта сметы'!#REF!</definedName>
    <definedName name="СП1">[2]Обновление!#REF!</definedName>
    <definedName name="Строительная_полоса">#REF!</definedName>
    <definedName name="Табл.1">#REF!</definedName>
    <definedName name="табл1">#REF!</definedName>
    <definedName name="ТитулВЛ">#REF!</definedName>
    <definedName name="ТитулПС">#REF!</definedName>
    <definedName name="ТЭО_ТЭР">#REF!</definedName>
    <definedName name="Участок">'[6]Данные для расчёта сметы'!$J$37</definedName>
    <definedName name="ф1">#REF!</definedName>
    <definedName name="Шкафы_ТМ">#REF!</definedName>
    <definedName name="ы">Модуль1.NumTxt</definedName>
    <definedName name="ЭлеСи">[12]Коэфф1.!$E$7</definedName>
    <definedName name="ЭЛСИ_Т">#REF!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N29" i="10" l="1"/>
  <c r="N24" i="10" s="1"/>
  <c r="A15" i="5" l="1"/>
  <c r="O55" i="10" l="1"/>
  <c r="N56" i="10"/>
  <c r="D56" i="10" s="1"/>
  <c r="O45" i="10"/>
  <c r="N45" i="10"/>
  <c r="N44" i="10"/>
  <c r="D44" i="10" s="1"/>
  <c r="AG24" i="10"/>
  <c r="O24" i="10"/>
  <c r="D24" i="10"/>
  <c r="O30" i="10"/>
  <c r="N30" i="10"/>
  <c r="D30" i="10" s="1"/>
  <c r="D27" i="10"/>
  <c r="D33" i="10"/>
  <c r="D54" i="10"/>
  <c r="D64" i="10"/>
  <c r="AG27" i="10"/>
  <c r="AG33" i="10"/>
  <c r="AG44" i="10"/>
  <c r="AG54" i="10"/>
  <c r="AG64" i="10"/>
  <c r="N55" i="10" l="1"/>
  <c r="AG30" i="10"/>
  <c r="AG56" i="10"/>
  <c r="N25" i="10"/>
  <c r="N26" i="10"/>
  <c r="N28" i="10"/>
  <c r="N31" i="10"/>
  <c r="N32" i="10"/>
  <c r="N34" i="10"/>
  <c r="N35" i="10"/>
  <c r="N36" i="10"/>
  <c r="N37" i="10"/>
  <c r="N38" i="10"/>
  <c r="N39" i="10"/>
  <c r="N40" i="10"/>
  <c r="N41" i="10"/>
  <c r="N42" i="10"/>
  <c r="N43" i="10"/>
  <c r="N46" i="10"/>
  <c r="N47" i="10"/>
  <c r="N48" i="10"/>
  <c r="N49" i="10"/>
  <c r="N50" i="10"/>
  <c r="N51" i="10"/>
  <c r="N52" i="10"/>
  <c r="N53" i="10"/>
  <c r="N57" i="10"/>
  <c r="N58" i="10"/>
  <c r="N59" i="10"/>
  <c r="N60" i="10"/>
  <c r="N61" i="10"/>
  <c r="N62" i="10"/>
  <c r="N65" i="10"/>
  <c r="N66" i="10"/>
  <c r="N67" i="10"/>
  <c r="N68" i="10"/>
  <c r="N69" i="10"/>
  <c r="N70" i="10"/>
  <c r="N71" i="10"/>
  <c r="N72" i="10"/>
  <c r="AG55" i="10" l="1"/>
  <c r="D55" i="10"/>
  <c r="D70" i="10"/>
  <c r="AG70" i="10"/>
  <c r="D26" i="10"/>
  <c r="AG26" i="10"/>
  <c r="D68" i="10"/>
  <c r="AG68" i="10"/>
  <c r="D52" i="10"/>
  <c r="AG52" i="10"/>
  <c r="D39" i="10"/>
  <c r="AG39" i="10"/>
  <c r="D67" i="10"/>
  <c r="AG67" i="10"/>
  <c r="D51" i="10"/>
  <c r="AG51" i="10"/>
  <c r="D38" i="10"/>
  <c r="AG38" i="10"/>
  <c r="D66" i="10"/>
  <c r="AG66" i="10"/>
  <c r="D50" i="10"/>
  <c r="AG50" i="10"/>
  <c r="AG37" i="10"/>
  <c r="D37" i="10"/>
  <c r="D65" i="10"/>
  <c r="AG65" i="10"/>
  <c r="AG49" i="10"/>
  <c r="D49" i="10"/>
  <c r="D36" i="10"/>
  <c r="AG36" i="10"/>
  <c r="D63" i="10"/>
  <c r="D48" i="10"/>
  <c r="AG48" i="10"/>
  <c r="D35" i="10"/>
  <c r="AG35" i="10"/>
  <c r="D62" i="10"/>
  <c r="AG62" i="10"/>
  <c r="D47" i="10"/>
  <c r="AG47" i="10"/>
  <c r="D34" i="10"/>
  <c r="AG34" i="10"/>
  <c r="AG61" i="10"/>
  <c r="D61" i="10"/>
  <c r="D46" i="10"/>
  <c r="AG46" i="10"/>
  <c r="D32" i="10"/>
  <c r="AG32" i="10"/>
  <c r="D60" i="10"/>
  <c r="AG60" i="10"/>
  <c r="D45" i="10"/>
  <c r="AG45" i="10"/>
  <c r="D31" i="10"/>
  <c r="AG31" i="10"/>
  <c r="D72" i="10"/>
  <c r="AG72" i="10"/>
  <c r="D59" i="10"/>
  <c r="AG59" i="10"/>
  <c r="D43" i="10"/>
  <c r="AG43" i="10"/>
  <c r="D29" i="10"/>
  <c r="AG29" i="10"/>
  <c r="D71" i="10"/>
  <c r="AG71" i="10"/>
  <c r="D58" i="10"/>
  <c r="AG58" i="10"/>
  <c r="D42" i="10"/>
  <c r="AG42" i="10"/>
  <c r="D28" i="10"/>
  <c r="AG28" i="10"/>
  <c r="D57" i="10"/>
  <c r="AG57" i="10"/>
  <c r="D41" i="10"/>
  <c r="AG41" i="10"/>
  <c r="D69" i="10"/>
  <c r="AG69" i="10"/>
  <c r="D53" i="10"/>
  <c r="AG53" i="10"/>
  <c r="D40" i="10"/>
  <c r="AG40" i="10"/>
  <c r="AG25" i="10"/>
  <c r="D25" i="10"/>
  <c r="B1" i="12"/>
  <c r="B2" i="12"/>
  <c r="B3" i="12"/>
  <c r="A5" i="12"/>
  <c r="A12" i="12"/>
  <c r="A15" i="12"/>
  <c r="B21" i="12" s="1"/>
  <c r="AX1" i="11"/>
  <c r="AX2" i="11"/>
  <c r="AX3" i="11"/>
  <c r="A5" i="11"/>
  <c r="A12" i="11"/>
  <c r="A15" i="11"/>
  <c r="L25" i="11"/>
  <c r="O25" i="11"/>
  <c r="P25" i="11" s="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AW25" i="11" s="1"/>
  <c r="AX25" i="11" s="1"/>
  <c r="A26" i="11"/>
  <c r="AG1" i="10"/>
  <c r="AG2" i="10"/>
  <c r="AG3" i="10"/>
  <c r="A4" i="10"/>
  <c r="A11" i="10"/>
  <c r="A14" i="10"/>
  <c r="B23" i="10"/>
  <c r="C23" i="10"/>
  <c r="D23" i="10" s="1"/>
  <c r="E23" i="10" s="1"/>
  <c r="F23" i="10" s="1"/>
  <c r="G23" i="10" s="1"/>
  <c r="H23" i="10" s="1"/>
  <c r="I23" i="10" s="1"/>
  <c r="J23" i="10" s="1"/>
  <c r="K23" i="10" s="1"/>
  <c r="L23" i="10" s="1"/>
  <c r="M23" i="10" s="1"/>
  <c r="N23" i="10" s="1"/>
  <c r="O23" i="10" s="1"/>
  <c r="P23" i="10" s="1"/>
  <c r="Q23" i="10" s="1"/>
  <c r="R23" i="10" s="1"/>
  <c r="S23" i="10" s="1"/>
  <c r="T23" i="10" s="1"/>
  <c r="U23" i="10" s="1"/>
  <c r="V23" i="10" s="1"/>
  <c r="W23" i="10" s="1"/>
  <c r="X23" i="10" s="1"/>
  <c r="Y23" i="10" s="1"/>
  <c r="Z23" i="10" s="1"/>
  <c r="AA23" i="10" s="1"/>
  <c r="AB23" i="10" s="1"/>
  <c r="AC23" i="10" s="1"/>
  <c r="AD23" i="10" s="1"/>
  <c r="AE23" i="10" s="1"/>
  <c r="AF23" i="10" s="1"/>
  <c r="AG23" i="10" s="1"/>
  <c r="J1" i="9"/>
  <c r="J2" i="9"/>
  <c r="J3" i="9"/>
  <c r="A5" i="9"/>
  <c r="A12" i="9"/>
  <c r="A15" i="9"/>
  <c r="S1" i="8"/>
  <c r="S2" i="8"/>
  <c r="S3" i="8"/>
  <c r="A5" i="8"/>
  <c r="A12" i="8"/>
  <c r="A15" i="8"/>
  <c r="B47" i="8"/>
  <c r="B60" i="8" s="1"/>
  <c r="B63" i="8"/>
  <c r="C47" i="8"/>
  <c r="C61" i="8" s="1"/>
  <c r="C60" i="8"/>
  <c r="C63" i="8"/>
  <c r="D63" i="8"/>
  <c r="E63" i="8"/>
  <c r="F63" i="8"/>
  <c r="G63" i="8"/>
  <c r="H63" i="8"/>
  <c r="I63" i="8"/>
  <c r="J63" i="8"/>
  <c r="K63" i="8"/>
  <c r="L63" i="8"/>
  <c r="M63" i="8"/>
  <c r="N63" i="8"/>
  <c r="O63" i="8"/>
  <c r="P63" i="8"/>
  <c r="Q63" i="8"/>
  <c r="R63" i="8"/>
  <c r="B65" i="8"/>
  <c r="B75" i="8" s="1"/>
  <c r="B68" i="8"/>
  <c r="B76" i="8"/>
  <c r="B81" i="8"/>
  <c r="C65" i="8"/>
  <c r="C75" i="8" s="1"/>
  <c r="C68" i="8"/>
  <c r="C76" i="8"/>
  <c r="C81" i="8"/>
  <c r="D65" i="8"/>
  <c r="D75" i="8" s="1"/>
  <c r="D68" i="8"/>
  <c r="D76" i="8" s="1"/>
  <c r="D81" i="8"/>
  <c r="E65" i="8"/>
  <c r="E75" i="8" s="1"/>
  <c r="E68" i="8"/>
  <c r="E76" i="8" s="1"/>
  <c r="E81" i="8"/>
  <c r="F65" i="8"/>
  <c r="F75" i="8" s="1"/>
  <c r="F68" i="8"/>
  <c r="F76" i="8" s="1"/>
  <c r="F81" i="8"/>
  <c r="G65" i="8"/>
  <c r="G75" i="8" s="1"/>
  <c r="G68" i="8"/>
  <c r="G76" i="8" s="1"/>
  <c r="G81" i="8"/>
  <c r="H65" i="8"/>
  <c r="H75" i="8" s="1"/>
  <c r="H68" i="8"/>
  <c r="H76" i="8" s="1"/>
  <c r="H81" i="8"/>
  <c r="I65" i="8"/>
  <c r="I75" i="8" s="1"/>
  <c r="I68" i="8"/>
  <c r="I76" i="8" s="1"/>
  <c r="I81" i="8"/>
  <c r="J65" i="8"/>
  <c r="J75" i="8" s="1"/>
  <c r="J68" i="8"/>
  <c r="J76" i="8"/>
  <c r="J81" i="8"/>
  <c r="K65" i="8"/>
  <c r="K75" i="8" s="1"/>
  <c r="K68" i="8"/>
  <c r="K76" i="8" s="1"/>
  <c r="K81" i="8"/>
  <c r="L65" i="8"/>
  <c r="L75" i="8" s="1"/>
  <c r="L68" i="8"/>
  <c r="L76" i="8"/>
  <c r="L81" i="8"/>
  <c r="M65" i="8"/>
  <c r="M75" i="8" s="1"/>
  <c r="M68" i="8"/>
  <c r="M76" i="8" s="1"/>
  <c r="M81" i="8"/>
  <c r="N65" i="8"/>
  <c r="N75" i="8" s="1"/>
  <c r="N68" i="8"/>
  <c r="N76" i="8" s="1"/>
  <c r="N81" i="8"/>
  <c r="O65" i="8"/>
  <c r="O75" i="8" s="1"/>
  <c r="O68" i="8"/>
  <c r="O76" i="8" s="1"/>
  <c r="O81" i="8"/>
  <c r="P65" i="8"/>
  <c r="P75" i="8" s="1"/>
  <c r="P68" i="8"/>
  <c r="P76" i="8" s="1"/>
  <c r="P81" i="8"/>
  <c r="Q65" i="8"/>
  <c r="Q75" i="8" s="1"/>
  <c r="Q68" i="8"/>
  <c r="Q76" i="8" s="1"/>
  <c r="Q81" i="8"/>
  <c r="R65" i="8"/>
  <c r="R75" i="8" s="1"/>
  <c r="R68" i="8"/>
  <c r="R76" i="8" s="1"/>
  <c r="R81" i="8"/>
  <c r="S63" i="8"/>
  <c r="S65" i="8"/>
  <c r="S75" i="8" s="1"/>
  <c r="S68" i="8"/>
  <c r="S76" i="8" s="1"/>
  <c r="S81" i="8"/>
  <c r="T63" i="8"/>
  <c r="T65" i="8"/>
  <c r="T75" i="8" s="1"/>
  <c r="T68" i="8"/>
  <c r="T76" i="8" s="1"/>
  <c r="T81" i="8"/>
  <c r="U63" i="8"/>
  <c r="U65" i="8"/>
  <c r="U75" i="8" s="1"/>
  <c r="U68" i="8"/>
  <c r="U76" i="8" s="1"/>
  <c r="U81" i="8"/>
  <c r="V63" i="8"/>
  <c r="V65" i="8"/>
  <c r="V75" i="8" s="1"/>
  <c r="V68" i="8"/>
  <c r="V76" i="8" s="1"/>
  <c r="V81" i="8"/>
  <c r="W63" i="8"/>
  <c r="W65" i="8"/>
  <c r="W75" i="8" s="1"/>
  <c r="W68" i="8"/>
  <c r="W76" i="8" s="1"/>
  <c r="W81" i="8"/>
  <c r="B84" i="8"/>
  <c r="C84" i="8"/>
  <c r="D84" i="8"/>
  <c r="E84" i="8"/>
  <c r="F84" i="8"/>
  <c r="G84" i="8"/>
  <c r="H84" i="8"/>
  <c r="I84" i="8"/>
  <c r="J84" i="8"/>
  <c r="K84" i="8"/>
  <c r="L84" i="8"/>
  <c r="M84" i="8"/>
  <c r="N84" i="8"/>
  <c r="O84" i="8"/>
  <c r="P84" i="8"/>
  <c r="Q84" i="8"/>
  <c r="R84" i="8"/>
  <c r="S84" i="8"/>
  <c r="T84" i="8"/>
  <c r="U84" i="8"/>
  <c r="V84" i="8"/>
  <c r="W84" i="8"/>
  <c r="B43" i="8"/>
  <c r="B66" i="8"/>
  <c r="C66" i="8"/>
  <c r="B72" i="8"/>
  <c r="C72" i="8" s="1"/>
  <c r="D72" i="8" s="1"/>
  <c r="E72" i="8" s="1"/>
  <c r="F72" i="8" s="1"/>
  <c r="G72" i="8" s="1"/>
  <c r="H72" i="8" s="1"/>
  <c r="I72" i="8" s="1"/>
  <c r="J72" i="8" s="1"/>
  <c r="K72" i="8" s="1"/>
  <c r="L72" i="8" s="1"/>
  <c r="M72" i="8" s="1"/>
  <c r="N72" i="8" s="1"/>
  <c r="O72" i="8" s="1"/>
  <c r="P72" i="8" s="1"/>
  <c r="Q72" i="8" s="1"/>
  <c r="R72" i="8" s="1"/>
  <c r="S72" i="8" s="1"/>
  <c r="T72" i="8" s="1"/>
  <c r="U72" i="8" s="1"/>
  <c r="V72" i="8" s="1"/>
  <c r="W72" i="8" s="1"/>
  <c r="O1" i="7"/>
  <c r="O2" i="7"/>
  <c r="O3" i="7"/>
  <c r="A5" i="7"/>
  <c r="A12" i="7"/>
  <c r="A15" i="7"/>
  <c r="Z1" i="6"/>
  <c r="Z2" i="6"/>
  <c r="Z3" i="6"/>
  <c r="A4" i="6"/>
  <c r="A11" i="6"/>
  <c r="A14" i="6"/>
  <c r="C1" i="5"/>
  <c r="C2" i="5"/>
  <c r="C3" i="5"/>
  <c r="A5" i="5"/>
  <c r="A12" i="5"/>
  <c r="AA1" i="4"/>
  <c r="AA2" i="4"/>
  <c r="AA3" i="4"/>
  <c r="A5" i="4"/>
  <c r="A12" i="4"/>
  <c r="A15" i="4"/>
  <c r="T2" i="3"/>
  <c r="T3" i="3"/>
  <c r="T4" i="3"/>
  <c r="A6" i="3"/>
  <c r="A13" i="3"/>
  <c r="A16" i="3"/>
  <c r="S1" i="2"/>
  <c r="S2" i="2"/>
  <c r="S3" i="2"/>
  <c r="A4" i="2"/>
  <c r="A11" i="2"/>
  <c r="A14" i="2"/>
  <c r="C59" i="8" l="1"/>
  <c r="C48" i="8"/>
  <c r="C57" i="8" s="1"/>
  <c r="C62" i="8"/>
  <c r="C58" i="8" s="1"/>
  <c r="D47" i="8"/>
  <c r="D60" i="8" s="1"/>
  <c r="D66" i="8"/>
  <c r="E66" i="8" s="1"/>
  <c r="F66" i="8" s="1"/>
  <c r="G66" i="8" s="1"/>
  <c r="H66" i="8" s="1"/>
  <c r="I66" i="8" s="1"/>
  <c r="J66" i="8" s="1"/>
  <c r="K66" i="8" s="1"/>
  <c r="L66" i="8" s="1"/>
  <c r="M66" i="8" s="1"/>
  <c r="N66" i="8" s="1"/>
  <c r="O66" i="8" s="1"/>
  <c r="P66" i="8" s="1"/>
  <c r="Q66" i="8" s="1"/>
  <c r="R66" i="8" s="1"/>
  <c r="S66" i="8" s="1"/>
  <c r="T66" i="8" s="1"/>
  <c r="U66" i="8" s="1"/>
  <c r="V66" i="8" s="1"/>
  <c r="W66" i="8" s="1"/>
  <c r="B48" i="8"/>
  <c r="B57" i="8" s="1"/>
  <c r="B79" i="8" s="1"/>
  <c r="E47" i="8"/>
  <c r="F47" i="8" s="1"/>
  <c r="B62" i="8"/>
  <c r="B59" i="8"/>
  <c r="B61" i="8"/>
  <c r="D59" i="8" l="1"/>
  <c r="D61" i="8"/>
  <c r="D62" i="8"/>
  <c r="D48" i="8"/>
  <c r="D57" i="8" s="1"/>
  <c r="D79" i="8" s="1"/>
  <c r="C64" i="8"/>
  <c r="C67" i="8" s="1"/>
  <c r="C78" i="8"/>
  <c r="E59" i="8"/>
  <c r="E61" i="8"/>
  <c r="E48" i="8"/>
  <c r="E57" i="8" s="1"/>
  <c r="E62" i="8"/>
  <c r="D58" i="8"/>
  <c r="E60" i="8"/>
  <c r="C79" i="8"/>
  <c r="F62" i="8"/>
  <c r="F48" i="8"/>
  <c r="F57" i="8" s="1"/>
  <c r="F59" i="8"/>
  <c r="F60" i="8"/>
  <c r="F61" i="8"/>
  <c r="G47" i="8"/>
  <c r="C74" i="8"/>
  <c r="C69" i="8"/>
  <c r="B58" i="8"/>
  <c r="D64" i="8" l="1"/>
  <c r="D67" i="8" s="1"/>
  <c r="D69" i="8" s="1"/>
  <c r="E79" i="8"/>
  <c r="E58" i="8"/>
  <c r="E64" i="8" s="1"/>
  <c r="E67" i="8" s="1"/>
  <c r="E69" i="8" s="1"/>
  <c r="D78" i="8"/>
  <c r="F58" i="8"/>
  <c r="F78" i="8" s="1"/>
  <c r="G59" i="8"/>
  <c r="G60" i="8"/>
  <c r="G48" i="8"/>
  <c r="G57" i="8" s="1"/>
  <c r="G61" i="8"/>
  <c r="H47" i="8"/>
  <c r="G62" i="8"/>
  <c r="F79" i="8"/>
  <c r="B78" i="8"/>
  <c r="B64" i="8"/>
  <c r="B67" i="8" s="1"/>
  <c r="C70" i="8"/>
  <c r="C71" i="8" s="1"/>
  <c r="D74" i="8"/>
  <c r="F64" i="8" l="1"/>
  <c r="F67" i="8" s="1"/>
  <c r="E78" i="8"/>
  <c r="E74" i="8"/>
  <c r="G58" i="8"/>
  <c r="G64" i="8" s="1"/>
  <c r="G67" i="8" s="1"/>
  <c r="H60" i="8"/>
  <c r="H61" i="8"/>
  <c r="I47" i="8"/>
  <c r="H62" i="8"/>
  <c r="H48" i="8"/>
  <c r="H57" i="8" s="1"/>
  <c r="H59" i="8"/>
  <c r="D70" i="8"/>
  <c r="D71" i="8" s="1"/>
  <c r="E70" i="8"/>
  <c r="E71" i="8" s="1"/>
  <c r="G79" i="8"/>
  <c r="B74" i="8"/>
  <c r="B69" i="8"/>
  <c r="F74" i="8"/>
  <c r="F69" i="8"/>
  <c r="G78" i="8" l="1"/>
  <c r="H58" i="8"/>
  <c r="H64" i="8" s="1"/>
  <c r="H67" i="8" s="1"/>
  <c r="H79" i="8"/>
  <c r="B70" i="8"/>
  <c r="B71" i="8" s="1"/>
  <c r="G74" i="8"/>
  <c r="G69" i="8"/>
  <c r="F70" i="8"/>
  <c r="F71" i="8" s="1"/>
  <c r="I61" i="8"/>
  <c r="J47" i="8"/>
  <c r="I62" i="8"/>
  <c r="I59" i="8"/>
  <c r="I60" i="8"/>
  <c r="I48" i="8"/>
  <c r="I57" i="8" s="1"/>
  <c r="H78" i="8" l="1"/>
  <c r="H74" i="8"/>
  <c r="H69" i="8"/>
  <c r="I79" i="8"/>
  <c r="J62" i="8"/>
  <c r="J48" i="8"/>
  <c r="J57" i="8" s="1"/>
  <c r="J59" i="8"/>
  <c r="J60" i="8"/>
  <c r="J61" i="8"/>
  <c r="K47" i="8"/>
  <c r="B77" i="8"/>
  <c r="B82" i="8" s="1"/>
  <c r="G70" i="8"/>
  <c r="I58" i="8"/>
  <c r="I64" i="8" s="1"/>
  <c r="I67" i="8" s="1"/>
  <c r="C77" i="8" l="1"/>
  <c r="C82" i="8" s="1"/>
  <c r="C85" i="8" s="1"/>
  <c r="I74" i="8"/>
  <c r="I69" i="8"/>
  <c r="H70" i="8"/>
  <c r="H71" i="8" s="1"/>
  <c r="D77" i="8"/>
  <c r="I78" i="8"/>
  <c r="B83" i="8"/>
  <c r="B87" i="8"/>
  <c r="J58" i="8"/>
  <c r="J64" i="8" s="1"/>
  <c r="J67" i="8" s="1"/>
  <c r="G71" i="8"/>
  <c r="K59" i="8"/>
  <c r="K60" i="8"/>
  <c r="K61" i="8"/>
  <c r="L47" i="8"/>
  <c r="K62" i="8"/>
  <c r="K48" i="8"/>
  <c r="K57" i="8" s="1"/>
  <c r="J79" i="8"/>
  <c r="C83" i="8" l="1"/>
  <c r="C87" i="8"/>
  <c r="C88" i="8"/>
  <c r="J78" i="8"/>
  <c r="J74" i="8"/>
  <c r="J69" i="8"/>
  <c r="L60" i="8"/>
  <c r="L61" i="8"/>
  <c r="M47" i="8"/>
  <c r="L62" i="8"/>
  <c r="L59" i="8"/>
  <c r="L48" i="8"/>
  <c r="L57" i="8" s="1"/>
  <c r="B88" i="8"/>
  <c r="B85" i="8"/>
  <c r="B86" i="8" s="1"/>
  <c r="I70" i="8"/>
  <c r="I71" i="8" s="1"/>
  <c r="K58" i="8"/>
  <c r="K64" i="8" s="1"/>
  <c r="K67" i="8" s="1"/>
  <c r="K79" i="8"/>
  <c r="D82" i="8"/>
  <c r="E77" i="8"/>
  <c r="F77" i="8" s="1"/>
  <c r="F82" i="8" s="1"/>
  <c r="F85" i="8" s="1"/>
  <c r="L58" i="8" l="1"/>
  <c r="K78" i="8"/>
  <c r="C86" i="8"/>
  <c r="C89" i="8" s="1"/>
  <c r="J70" i="8"/>
  <c r="J71" i="8" s="1"/>
  <c r="E82" i="8"/>
  <c r="E85" i="8" s="1"/>
  <c r="G77" i="8"/>
  <c r="G82" i="8" s="1"/>
  <c r="G85" i="8" s="1"/>
  <c r="K69" i="8"/>
  <c r="K74" i="8"/>
  <c r="M61" i="8"/>
  <c r="N47" i="8"/>
  <c r="M62" i="8"/>
  <c r="M59" i="8"/>
  <c r="M60" i="8"/>
  <c r="M48" i="8"/>
  <c r="M57" i="8" s="1"/>
  <c r="D85" i="8"/>
  <c r="D86" i="8" s="1"/>
  <c r="D89" i="8" s="1"/>
  <c r="D87" i="8"/>
  <c r="D83" i="8"/>
  <c r="D88" i="8" s="1"/>
  <c r="G83" i="8"/>
  <c r="F87" i="8"/>
  <c r="L64" i="8"/>
  <c r="L67" i="8" s="1"/>
  <c r="L79" i="8"/>
  <c r="L78" i="8"/>
  <c r="G87" i="8" l="1"/>
  <c r="E87" i="8"/>
  <c r="F83" i="8"/>
  <c r="G88" i="8" s="1"/>
  <c r="E83" i="8"/>
  <c r="E88" i="8" s="1"/>
  <c r="B89" i="8"/>
  <c r="M58" i="8"/>
  <c r="M78" i="8" s="1"/>
  <c r="K70" i="8"/>
  <c r="K71" i="8"/>
  <c r="H77" i="8"/>
  <c r="L74" i="8"/>
  <c r="L69" i="8"/>
  <c r="M79" i="8"/>
  <c r="N62" i="8"/>
  <c r="N59" i="8"/>
  <c r="N60" i="8"/>
  <c r="N61" i="8"/>
  <c r="O47" i="8"/>
  <c r="N48" i="8"/>
  <c r="N57" i="8" s="1"/>
  <c r="E86" i="8"/>
  <c r="M64" i="8" l="1"/>
  <c r="M67" i="8" s="1"/>
  <c r="M74" i="8" s="1"/>
  <c r="F88" i="8"/>
  <c r="N79" i="8"/>
  <c r="N58" i="8"/>
  <c r="N78" i="8" s="1"/>
  <c r="M69" i="8"/>
  <c r="O59" i="8"/>
  <c r="O60" i="8"/>
  <c r="O61" i="8"/>
  <c r="P47" i="8"/>
  <c r="O62" i="8"/>
  <c r="O48" i="8"/>
  <c r="O57" i="8" s="1"/>
  <c r="L70" i="8"/>
  <c r="L71" i="8" s="1"/>
  <c r="H82" i="8"/>
  <c r="I77" i="8"/>
  <c r="I82" i="8" s="1"/>
  <c r="I85" i="8" s="1"/>
  <c r="E89" i="8"/>
  <c r="F86" i="8"/>
  <c r="J77" i="8" l="1"/>
  <c r="J82" i="8" s="1"/>
  <c r="J85" i="8" s="1"/>
  <c r="M70" i="8"/>
  <c r="M71" i="8" s="1"/>
  <c r="N64" i="8"/>
  <c r="N67" i="8" s="1"/>
  <c r="P60" i="8"/>
  <c r="P61" i="8"/>
  <c r="Q47" i="8"/>
  <c r="P62" i="8"/>
  <c r="P59" i="8"/>
  <c r="P48" i="8"/>
  <c r="P57" i="8" s="1"/>
  <c r="O79" i="8"/>
  <c r="F89" i="8"/>
  <c r="G86" i="8"/>
  <c r="G89" i="8" s="1"/>
  <c r="H85" i="8"/>
  <c r="H83" i="8"/>
  <c r="H88" i="8" s="1"/>
  <c r="H87" i="8"/>
  <c r="I83" i="8"/>
  <c r="I88" i="8" s="1"/>
  <c r="I87" i="8"/>
  <c r="J87" i="8"/>
  <c r="O58" i="8"/>
  <c r="O78" i="8" s="1"/>
  <c r="J83" i="8" l="1"/>
  <c r="K77" i="8"/>
  <c r="K82" i="8" s="1"/>
  <c r="K85" i="8" s="1"/>
  <c r="H86" i="8"/>
  <c r="H89" i="8" s="1"/>
  <c r="K87" i="8"/>
  <c r="O64" i="8"/>
  <c r="O67" i="8" s="1"/>
  <c r="Q61" i="8"/>
  <c r="R47" i="8"/>
  <c r="Q62" i="8"/>
  <c r="Q59" i="8"/>
  <c r="Q60" i="8"/>
  <c r="Q48" i="8"/>
  <c r="Q57" i="8" s="1"/>
  <c r="P79" i="8"/>
  <c r="J88" i="8"/>
  <c r="P58" i="8"/>
  <c r="P64" i="8" s="1"/>
  <c r="P67" i="8" s="1"/>
  <c r="L77" i="8"/>
  <c r="N74" i="8"/>
  <c r="N69" i="8"/>
  <c r="K83" i="8" l="1"/>
  <c r="K88" i="8" s="1"/>
  <c r="I86" i="8"/>
  <c r="I89" i="8" s="1"/>
  <c r="Q58" i="8"/>
  <c r="J86" i="8"/>
  <c r="J89" i="8" s="1"/>
  <c r="P74" i="8"/>
  <c r="P69" i="8"/>
  <c r="P78" i="8"/>
  <c r="Q64" i="8"/>
  <c r="Q67" i="8" s="1"/>
  <c r="Q79" i="8"/>
  <c r="Q78" i="8"/>
  <c r="R62" i="8"/>
  <c r="R59" i="8"/>
  <c r="R60" i="8"/>
  <c r="R61" i="8"/>
  <c r="S47" i="8"/>
  <c r="R48" i="8"/>
  <c r="R57" i="8" s="1"/>
  <c r="N70" i="8"/>
  <c r="O69" i="8"/>
  <c r="O74" i="8"/>
  <c r="L82" i="8"/>
  <c r="M77" i="8"/>
  <c r="M82" i="8" s="1"/>
  <c r="M85" i="8" s="1"/>
  <c r="B29" i="8" l="1"/>
  <c r="K86" i="8"/>
  <c r="K89" i="8" s="1"/>
  <c r="B32" i="8"/>
  <c r="N77" i="8"/>
  <c r="N82" i="8" s="1"/>
  <c r="N85" i="8" s="1"/>
  <c r="S60" i="8"/>
  <c r="T47" i="8"/>
  <c r="S48" i="8"/>
  <c r="S57" i="8" s="1"/>
  <c r="S61" i="8"/>
  <c r="S62" i="8"/>
  <c r="S59" i="8"/>
  <c r="L85" i="8"/>
  <c r="N87" i="8"/>
  <c r="M87" i="8"/>
  <c r="L87" i="8"/>
  <c r="M83" i="8"/>
  <c r="L83" i="8"/>
  <c r="L88" i="8" s="1"/>
  <c r="N83" i="8"/>
  <c r="N71" i="8"/>
  <c r="P70" i="8"/>
  <c r="O70" i="8"/>
  <c r="O77" i="8" s="1"/>
  <c r="O82" i="8" s="1"/>
  <c r="R79" i="8"/>
  <c r="R58" i="8"/>
  <c r="B26" i="8" s="1"/>
  <c r="Q74" i="8"/>
  <c r="Q69" i="8"/>
  <c r="L86" i="8" l="1"/>
  <c r="L89" i="8" s="1"/>
  <c r="M86" i="8"/>
  <c r="M89" i="8" s="1"/>
  <c r="R78" i="8"/>
  <c r="P77" i="8"/>
  <c r="P82" i="8" s="1"/>
  <c r="P85" i="8" s="1"/>
  <c r="O85" i="8"/>
  <c r="O83" i="8"/>
  <c r="O88" i="8" s="1"/>
  <c r="O87" i="8"/>
  <c r="R64" i="8"/>
  <c r="R67" i="8" s="1"/>
  <c r="P71" i="8"/>
  <c r="N88" i="8"/>
  <c r="S58" i="8"/>
  <c r="S64" i="8" s="1"/>
  <c r="S67" i="8" s="1"/>
  <c r="T60" i="8"/>
  <c r="U47" i="8"/>
  <c r="T48" i="8"/>
  <c r="T57" i="8" s="1"/>
  <c r="T61" i="8"/>
  <c r="T62" i="8"/>
  <c r="T59" i="8"/>
  <c r="Q70" i="8"/>
  <c r="O71" i="8"/>
  <c r="M88" i="8"/>
  <c r="S79" i="8"/>
  <c r="N86" i="8"/>
  <c r="N89" i="8" s="1"/>
  <c r="P83" i="8" l="1"/>
  <c r="P88" i="8" s="1"/>
  <c r="Q77" i="8"/>
  <c r="Q82" i="8" s="1"/>
  <c r="Q85" i="8" s="1"/>
  <c r="P87" i="8"/>
  <c r="S78" i="8"/>
  <c r="Q83" i="8"/>
  <c r="Q88" i="8" s="1"/>
  <c r="Q87" i="8"/>
  <c r="R74" i="8"/>
  <c r="R69" i="8"/>
  <c r="Q71" i="8"/>
  <c r="S74" i="8"/>
  <c r="S69" i="8"/>
  <c r="T79" i="8"/>
  <c r="T58" i="8"/>
  <c r="T64" i="8" s="1"/>
  <c r="T67" i="8" s="1"/>
  <c r="U60" i="8"/>
  <c r="V47" i="8"/>
  <c r="U48" i="8"/>
  <c r="U57" i="8" s="1"/>
  <c r="U61" i="8"/>
  <c r="U62" i="8"/>
  <c r="U59" i="8"/>
  <c r="O86" i="8"/>
  <c r="T78" i="8" l="1"/>
  <c r="T74" i="8"/>
  <c r="T69" i="8"/>
  <c r="S70" i="8"/>
  <c r="S71" i="8" s="1"/>
  <c r="O89" i="8"/>
  <c r="P86" i="8"/>
  <c r="P89" i="8" s="1"/>
  <c r="U79" i="8"/>
  <c r="U58" i="8"/>
  <c r="U64" i="8" s="1"/>
  <c r="U67" i="8" s="1"/>
  <c r="V60" i="8"/>
  <c r="W47" i="8"/>
  <c r="V48" i="8"/>
  <c r="V57" i="8" s="1"/>
  <c r="V61" i="8"/>
  <c r="V62" i="8"/>
  <c r="V59" i="8"/>
  <c r="R70" i="8"/>
  <c r="R77" i="8" s="1"/>
  <c r="R82" i="8" s="1"/>
  <c r="Q86" i="8" l="1"/>
  <c r="Q89" i="8" s="1"/>
  <c r="U78" i="8"/>
  <c r="R71" i="8"/>
  <c r="V58" i="8"/>
  <c r="V64" i="8" s="1"/>
  <c r="V67" i="8" s="1"/>
  <c r="R85" i="8"/>
  <c r="R86" i="8" s="1"/>
  <c r="R87" i="8"/>
  <c r="R83" i="8"/>
  <c r="R88" i="8" s="1"/>
  <c r="U74" i="8"/>
  <c r="U69" i="8"/>
  <c r="V79" i="8"/>
  <c r="V78" i="8"/>
  <c r="S77" i="8"/>
  <c r="S82" i="8" s="1"/>
  <c r="W60" i="8"/>
  <c r="W48" i="8"/>
  <c r="W57" i="8" s="1"/>
  <c r="W61" i="8"/>
  <c r="W62" i="8"/>
  <c r="W59" i="8"/>
  <c r="W58" i="8" s="1"/>
  <c r="T70" i="8"/>
  <c r="T77" i="8" l="1"/>
  <c r="T82" i="8" s="1"/>
  <c r="T85" i="8" s="1"/>
  <c r="T71" i="8"/>
  <c r="V74" i="8"/>
  <c r="V69" i="8"/>
  <c r="W78" i="8"/>
  <c r="W64" i="8"/>
  <c r="W67" i="8" s="1"/>
  <c r="W79" i="8"/>
  <c r="S85" i="8"/>
  <c r="S86" i="8" s="1"/>
  <c r="S89" i="8" s="1"/>
  <c r="S87" i="8"/>
  <c r="S83" i="8"/>
  <c r="S88" i="8" s="1"/>
  <c r="U70" i="8"/>
  <c r="R89" i="8"/>
  <c r="G28" i="8"/>
  <c r="T86" i="8" l="1"/>
  <c r="T89" i="8" s="1"/>
  <c r="T83" i="8"/>
  <c r="T87" i="8"/>
  <c r="U77" i="8"/>
  <c r="U82" i="8" s="1"/>
  <c r="U85" i="8" s="1"/>
  <c r="U71" i="8"/>
  <c r="V70" i="8"/>
  <c r="T88" i="8"/>
  <c r="W74" i="8"/>
  <c r="W69" i="8"/>
  <c r="U86" i="8" l="1"/>
  <c r="U89" i="8" s="1"/>
  <c r="V77" i="8"/>
  <c r="V82" i="8" s="1"/>
  <c r="V85" i="8" s="1"/>
  <c r="V86" i="8" s="1"/>
  <c r="V89" i="8" s="1"/>
  <c r="U87" i="8"/>
  <c r="U83" i="8"/>
  <c r="U88" i="8" s="1"/>
  <c r="W70" i="8"/>
  <c r="W77" i="8" s="1"/>
  <c r="W82" i="8" s="1"/>
  <c r="V71" i="8"/>
  <c r="V87" i="8" l="1"/>
  <c r="V83" i="8"/>
  <c r="V88" i="8" s="1"/>
  <c r="W71" i="8"/>
  <c r="W85" i="8"/>
  <c r="W86" i="8" s="1"/>
  <c r="W89" i="8" s="1"/>
  <c r="G27" i="8" s="1"/>
  <c r="W87" i="8"/>
  <c r="W83" i="8"/>
  <c r="W88" i="8" s="1"/>
  <c r="G26" i="8" s="1"/>
</calcChain>
</file>

<file path=xl/sharedStrings.xml><?xml version="1.0" encoding="utf-8"?>
<sst xmlns="http://schemas.openxmlformats.org/spreadsheetml/2006/main" count="1129" uniqueCount="560">
  <si>
    <t>Приложение  № _____</t>
  </si>
  <si>
    <t>к приказу Минэнерго России</t>
  </si>
  <si>
    <t>от «__» _____ 201_ г. №___</t>
  </si>
  <si>
    <t xml:space="preserve">Паспорт инвестиционного проекта </t>
  </si>
  <si>
    <t>Пермское краевое государственное унитарное предприятие "Северные краевые электрические сети"</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</si>
  <si>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</si>
  <si>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</si>
  <si>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</si>
  <si>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</si>
  <si>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</si>
  <si>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</si>
  <si>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</si>
  <si>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</si>
  <si>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</si>
  <si>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</si>
  <si>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</si>
  <si>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</si>
  <si>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</si>
  <si>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</si>
  <si>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</si>
  <si>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</si>
  <si>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</si>
  <si>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</si>
  <si>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</si>
  <si>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</si>
  <si>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</si>
  <si>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</si>
  <si>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</si>
  <si>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</si>
  <si>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</si>
  <si>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</si>
  <si>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</si>
  <si>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</si>
  <si>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</si>
  <si>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</si>
  <si>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</si>
  <si>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</si>
  <si>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</si>
  <si>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</si>
  <si>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</si>
  <si>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</si>
  <si>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</si>
  <si>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</si>
  <si>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</si>
  <si>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</si>
  <si>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</si>
  <si>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</si>
  <si>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</si>
  <si>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</si>
  <si>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</si>
  <si>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</si>
  <si>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</si>
  <si>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</si>
  <si>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</si>
  <si>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</si>
  <si>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</si>
  <si>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</si>
  <si>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</si>
  <si>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</si>
  <si>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</si>
  <si>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</si>
  <si>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</si>
  <si>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</si>
  <si>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</si>
  <si>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</si>
  <si>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</si>
  <si>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</si>
  <si>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</si>
  <si>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</si>
  <si>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</si>
  <si>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</si>
  <si>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</si>
  <si>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</si>
  <si>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</si>
  <si>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</si>
  <si>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</si>
  <si>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</si>
  <si>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</si>
  <si>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</si>
  <si>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</si>
  <si>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</si>
  <si>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</si>
  <si>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нд</t>
  </si>
  <si>
    <t>Всего</t>
  </si>
  <si>
    <t>-</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</si>
  <si>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</si>
  <si>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</si>
  <si>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</si>
  <si>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</si>
  <si>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</si>
  <si>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</si>
  <si>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</si>
  <si>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</si>
  <si>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</si>
  <si>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</si>
  <si>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</si>
  <si>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</si>
  <si>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</si>
  <si>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</si>
  <si>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</si>
  <si>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</si>
  <si>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</si>
  <si>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</si>
  <si>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не требуется</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</si>
  <si>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</si>
  <si>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</si>
  <si>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</si>
  <si>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</si>
  <si>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</si>
  <si>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</si>
  <si>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</si>
  <si>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</si>
  <si>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</si>
  <si>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</si>
  <si>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</si>
  <si>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</si>
  <si>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</si>
  <si>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</si>
  <si>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</si>
  <si>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</si>
  <si>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</si>
  <si>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</si>
  <si>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</si>
  <si>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</si>
  <si>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</si>
  <si>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</si>
  <si>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</si>
  <si>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</si>
  <si>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</si>
  <si>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</si>
  <si>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</si>
  <si>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</si>
  <si>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</si>
  <si>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</si>
  <si>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</si>
  <si>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</si>
  <si>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</si>
  <si>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</si>
  <si>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</si>
  <si>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</si>
  <si>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</si>
  <si>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</si>
  <si>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</si>
  <si>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</si>
  <si>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</si>
  <si>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</si>
  <si>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</si>
  <si>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</si>
  <si>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</si>
  <si>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</si>
  <si>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</si>
  <si>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</si>
  <si>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</si>
  <si>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</si>
  <si>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</si>
  <si>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</si>
  <si>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</si>
  <si>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</si>
  <si>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</si>
  <si>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</si>
  <si>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</si>
  <si>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</si>
  <si>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</si>
  <si>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</si>
  <si>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</si>
  <si>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</si>
  <si>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</si>
  <si>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</si>
  <si>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</si>
  <si>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</si>
  <si>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</si>
  <si>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</si>
  <si>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</si>
  <si>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</si>
  <si>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</si>
  <si>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</si>
  <si>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</si>
  <si>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</si>
  <si>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</si>
  <si>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</si>
  <si>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</si>
  <si>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</si>
  <si>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N-1</t>
  </si>
  <si>
    <t>N</t>
  </si>
  <si>
    <t>N+1</t>
  </si>
  <si>
    <t>N+2</t>
  </si>
  <si>
    <t>N+3</t>
  </si>
  <si>
    <t>N+4</t>
  </si>
  <si>
    <t>не применимо</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</si>
  <si>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</si>
  <si>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</si>
  <si>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</si>
  <si>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</si>
  <si>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</si>
  <si>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</si>
  <si>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</si>
  <si>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</si>
  <si>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</si>
  <si>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15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</si>
  <si>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</si>
  <si>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</si>
  <si>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</si>
  <si>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</si>
  <si>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</si>
  <si>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</si>
  <si>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ежегодно</t>
  </si>
  <si>
    <t>Налог на прибыль</t>
  </si>
  <si>
    <t>Налог на имущество</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</si>
  <si>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</si>
  <si>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</si>
  <si>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</si>
  <si>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</si>
  <si>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</si>
  <si>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</si>
  <si>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</si>
  <si>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</si>
  <si>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</si>
  <si>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</si>
  <si>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</si>
  <si>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</si>
  <si>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</si>
  <si>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</si>
  <si>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</si>
  <si>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</si>
  <si>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</si>
  <si>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 без НДС.</t>
  </si>
  <si>
    <t>Доход, руб. без НДС.</t>
  </si>
  <si>
    <t>Операционные расходы, руб. без НДС.</t>
  </si>
  <si>
    <t>Затраты на текущий ремонт</t>
  </si>
  <si>
    <t>Затраты на капитальный ремонт</t>
  </si>
  <si>
    <t>Затраты на тех. обслуживание</t>
  </si>
  <si>
    <t>Оплата потерь</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</si>
  <si>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</si>
  <si>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</si>
  <si>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</si>
  <si>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Амортизация накопленным итогом</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</si>
  <si>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</si>
  <si>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</si>
  <si>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</si>
  <si>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</si>
  <si>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</si>
  <si>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</si>
  <si>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</si>
  <si>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</si>
  <si>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</si>
  <si>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</si>
  <si>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</si>
  <si>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</si>
  <si>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</si>
  <si>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</si>
  <si>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</si>
  <si>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</si>
  <si>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</si>
  <si>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Год начала</t>
  </si>
  <si>
    <t>Год ввода</t>
  </si>
  <si>
    <t>Статус ("исключен" / "")</t>
  </si>
  <si>
    <t/>
  </si>
  <si>
    <t>Доходы</t>
  </si>
  <si>
    <t>База для налога на имущество (на конец периода)</t>
  </si>
  <si>
    <t>2. Условие (Отношение поступления денежных средств от проекта к затратам на его обслуживание (амортизация + эксплуатационные затраты) на 15 год</t>
  </si>
  <si>
    <t>выполняется</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</si>
  <si>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</si>
  <si>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</si>
  <si>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</si>
  <si>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</si>
  <si>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</si>
  <si>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</si>
  <si>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</si>
  <si>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</si>
  <si>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</si>
  <si>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</si>
  <si>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</si>
  <si>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</si>
  <si>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</si>
  <si>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</si>
  <si>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</si>
  <si>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</si>
  <si>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</si>
  <si>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</si>
  <si>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</si>
  <si>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</si>
  <si>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</si>
  <si>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</si>
  <si>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</si>
  <si>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</si>
  <si>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</si>
  <si>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</si>
  <si>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</si>
  <si>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</si>
  <si>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</si>
  <si>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</si>
  <si>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</si>
  <si>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</si>
  <si>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</si>
  <si>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</si>
  <si>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</si>
  <si>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</si>
  <si>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</si>
  <si>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</si>
  <si>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</si>
  <si>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</si>
  <si>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</si>
  <si>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</si>
  <si>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</si>
  <si>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</si>
  <si>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</si>
  <si>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</si>
  <si>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</si>
  <si>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</si>
  <si>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</si>
  <si>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</si>
  <si>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</si>
  <si>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</si>
  <si>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</si>
  <si>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</si>
  <si>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</si>
  <si>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</si>
  <si>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</si>
  <si>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</si>
  <si>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</si>
  <si>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</si>
  <si>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</si>
  <si>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</si>
  <si>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</si>
  <si>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</si>
  <si>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</si>
  <si>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</si>
  <si>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</si>
  <si>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</si>
  <si>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</si>
  <si>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</si>
  <si>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</si>
  <si>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</si>
  <si>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</si>
  <si>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на 01.01.2024</t>
  </si>
  <si>
    <t>Итого за период реализации инвестиционной программы</t>
  </si>
  <si>
    <t>предложение по корректировке плана</t>
  </si>
  <si>
    <t>Предложение по корректировке плана</t>
  </si>
  <si>
    <t xml:space="preserve"> по состоянию на 01.01.2024</t>
  </si>
  <si>
    <t>по состоянию на 01.01.2024</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</si>
  <si>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</si>
  <si>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</si>
  <si>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</si>
  <si>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</si>
  <si>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</si>
  <si>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</si>
  <si>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</si>
  <si>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</si>
  <si>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</si>
  <si>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</si>
  <si>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</si>
  <si>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</si>
  <si>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</si>
  <si>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</si>
  <si>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</si>
  <si>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</si>
  <si>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</si>
  <si>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</si>
  <si>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</si>
  <si>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</si>
  <si>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</si>
  <si>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</si>
  <si>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</si>
  <si>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</si>
  <si>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</si>
  <si>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</si>
  <si>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</si>
  <si>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</si>
  <si>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</si>
  <si>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</si>
  <si>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</si>
  <si>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</si>
  <si>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</si>
  <si>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</si>
  <si>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</si>
  <si>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</si>
  <si>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</si>
  <si>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т.у.</t>
  </si>
  <si>
    <t>3.8</t>
  </si>
  <si>
    <t>га</t>
  </si>
  <si>
    <t>3.9</t>
  </si>
  <si>
    <t>шт</t>
  </si>
  <si>
    <t>Ввод объектов (мощностей) в эксплуатацию:</t>
  </si>
  <si>
    <t>4.1</t>
  </si>
  <si>
    <t>объектов электросетевого хозяйства, МВт</t>
  </si>
  <si>
    <t>4.2</t>
  </si>
  <si>
    <t>4.3</t>
  </si>
  <si>
    <t>4.4</t>
  </si>
  <si>
    <t>4.5</t>
  </si>
  <si>
    <t>4.6</t>
  </si>
  <si>
    <t>4.7</t>
  </si>
  <si>
    <t>4.8</t>
  </si>
  <si>
    <t>4.9</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</si>
  <si>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</si>
  <si>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</si>
  <si>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</si>
  <si>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</si>
  <si>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</si>
  <si>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</si>
  <si>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</si>
  <si>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</si>
  <si>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</si>
  <si>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</si>
  <si>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</si>
  <si>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</si>
  <si>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</si>
  <si>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</si>
  <si>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</si>
  <si>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</si>
  <si>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</si>
  <si>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</si>
  <si>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</si>
  <si>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</si>
  <si>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</si>
  <si>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</si>
  <si>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</si>
  <si>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</si>
  <si>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</si>
  <si>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</si>
  <si>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</si>
  <si>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</si>
  <si>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</si>
  <si>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</si>
  <si>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</si>
  <si>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</si>
  <si>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</si>
  <si>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</si>
  <si>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</si>
  <si>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</si>
  <si>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</si>
  <si>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</si>
  <si>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</si>
  <si>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</si>
  <si>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</si>
  <si>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</si>
  <si>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</si>
  <si>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</si>
  <si>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</si>
  <si>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</si>
  <si>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</si>
  <si>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</si>
  <si>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</si>
  <si>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</si>
  <si>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</si>
  <si>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</si>
  <si>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</si>
  <si>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</si>
  <si>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</si>
  <si>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</si>
  <si>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</si>
  <si>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</si>
  <si>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</si>
  <si>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</si>
  <si>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</si>
  <si>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</si>
  <si>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</si>
  <si>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</si>
  <si>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</si>
  <si>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</si>
  <si>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</si>
  <si>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</si>
  <si>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</si>
  <si>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</si>
  <si>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</si>
  <si>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</si>
  <si>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</si>
  <si>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</si>
  <si>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</si>
  <si>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</si>
  <si>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</si>
  <si>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</si>
  <si>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</si>
  <si>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</si>
  <si>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</si>
  <si>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</si>
  <si>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</si>
  <si>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</si>
  <si>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</si>
  <si>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года заключения договора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</si>
  <si>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</si>
  <si>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</si>
  <si>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</si>
  <si>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</si>
  <si>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</si>
  <si>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</si>
  <si>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</si>
  <si>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</si>
  <si>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</si>
  <si>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Прочие затраты</t>
  </si>
  <si>
    <t>объем прочих затрат с НДС, млн. руб.</t>
  </si>
  <si>
    <t>оплачено прочих затрат, млн. руб.</t>
  </si>
  <si>
    <t>освоено прочих затрат, млн. руб.</t>
  </si>
  <si>
    <t>% оплаты по объекту (предоплата)</t>
  </si>
  <si>
    <t>всего оплачено по объекту,  млн. руб. с НДС</t>
  </si>
  <si>
    <t>%  освоения по объекту за отчетный период</t>
  </si>
  <si>
    <t>всего освоено по объекту,  млн. руб. без НДС</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</si>
  <si>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</si>
  <si>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</si>
  <si>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</si>
  <si>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</si>
  <si>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</si>
  <si>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</si>
  <si>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прочие</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</si>
  <si>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</si>
  <si>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</si>
  <si>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</si>
  <si>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</si>
  <si>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</si>
  <si>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</si>
  <si>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</si>
  <si>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</si>
  <si>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</si>
  <si>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</si>
  <si>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</si>
  <si>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</si>
  <si>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</si>
  <si>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</si>
  <si>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</si>
  <si>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</si>
  <si>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не требутся</t>
  </si>
  <si>
    <t>Приобретение</t>
  </si>
  <si>
    <t>Коммерческое предложение</t>
  </si>
  <si>
    <t xml:space="preserve">        </t>
  </si>
  <si>
    <t xml:space="preserve">      </t>
  </si>
  <si>
    <t>Накладные расходы (ОКС, кап.проценты и т.д.)</t>
  </si>
  <si>
    <t>ПКГУП "СКЭС"</t>
  </si>
  <si>
    <t>Отсутствует</t>
  </si>
  <si>
    <t>Вновь включенный объект</t>
  </si>
  <si>
    <t>1.6</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</si>
  <si>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</si>
  <si>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Пермский край</t>
  </si>
  <si>
    <t>не относится</t>
  </si>
  <si>
    <t>не предусмотрен</t>
  </si>
  <si>
    <t>отсутствуют</t>
  </si>
  <si>
    <t>выделение этапов не предусматривается</t>
  </si>
  <si>
    <t>ТМЦ</t>
  </si>
  <si>
    <t>Год раскрытия информации: 2025 год</t>
  </si>
  <si>
    <t>Соликамский муниципальный округ</t>
  </si>
  <si>
    <t>Пермский край, Соликамский муниципальный округ</t>
  </si>
  <si>
    <t>З</t>
  </si>
  <si>
    <t>Закончен</t>
  </si>
  <si>
    <t>Р_СГЭС_17</t>
  </si>
  <si>
    <t>показатель замены силовых (авто-) трансформаторов ( n
Pз_тр - 0,48 ); на уровне напряжения 10 кВ</t>
  </si>
  <si>
    <t>0,40 млн.руб без НДС</t>
  </si>
  <si>
    <t>Формирование аварийно-восстановительной базы Предприятия</t>
  </si>
  <si>
    <t>Трансформатор ТМГ-400/6/0,4 - 1 шт.</t>
  </si>
  <si>
    <t>Дооснащение аварийного запаса Предприятия</t>
  </si>
  <si>
    <t>100</t>
  </si>
  <si>
    <t>отсутствует</t>
  </si>
  <si>
    <t>Приобретение трансформатора ТМГ-400/6/0,4 - 1шт.</t>
  </si>
  <si>
    <t xml:space="preserve">Трансформатор </t>
  </si>
  <si>
    <t>коммерческие предложения</t>
  </si>
  <si>
    <t>Аукцион в электронной форме, участниками которого могут быть только СМП</t>
  </si>
  <si>
    <t>ООО "ПЭК"                                            ООО ЦСПТ"                                            ООО ТЭХ"</t>
  </si>
  <si>
    <t>414,364     401,347    403,517</t>
  </si>
  <si>
    <t>ООО "ЦСПТ"</t>
  </si>
  <si>
    <t>SBR003-250602524600015</t>
  </si>
  <si>
    <t>https://utp.sberbank-ast.ru/</t>
  </si>
  <si>
    <t>август 2025 года</t>
  </si>
  <si>
    <t>0,48 млн.руб с НДС</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</si>
</sst>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00_);_(* \(#,##0.00\);_(* &quot;-&quot;??_);_(@_)"/>
    <numFmt numFmtId="165" formatCode="0.0%"/>
    <numFmt numFmtId="166" formatCode="_(* #,##0.00_);_(* \(#,##0.00\);_(* &quot;-&quot;_);_(@_)"/>
    <numFmt numFmtId="167" formatCode="_-* #,##0\ _₽_-;\-* #,##0\ _₽_-;_-* &quot;-&quot;\ _₽_-;_-@_-"/>
    <numFmt numFmtId="168" formatCode="_-* #,##0_р_._-;\-* #,##0_р_._-;_-* &quot;-&quot;_р_._-;_-@_-"/>
  </numFmts>
  <fonts count="5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2"/>
      <name val="Arial"/>
      <family val="2"/>
      <charset val="204"/>
    </font>
    <font>
      <sz val="12"/>
      <color theme="1"/>
      <name val="Arial"/>
      <family val="2"/>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sz val="12"/>
      <name val="Times New Roman"/>
      <family val="1"/>
      <charset val="204"/>
    </font>
    <font>
      <b/>
      <sz val="12"/>
      <color theme="1"/>
      <name val="Times New Roman"/>
      <family val="1"/>
      <charset val="204"/>
    </font>
    <font>
      <b/>
      <sz val="11"/>
      <color theme="1"/>
      <name val="Times New Roman"/>
      <family val="1"/>
      <charset val="204"/>
    </font>
    <font>
      <sz val="10"/>
      <name val="Times New Roman"/>
      <family val="1"/>
      <charset val="204"/>
    </font>
    <font>
      <sz val="10"/>
      <color indexed="9"/>
      <name val="Times New Roman"/>
      <family val="1"/>
      <charset val="204"/>
    </font>
    <font>
      <b/>
      <sz val="14"/>
      <name val="Times New Roman"/>
      <family val="1"/>
      <charset val="204"/>
    </font>
    <font>
      <b/>
      <u/>
      <sz val="14"/>
      <name val="Times New Roman"/>
      <family val="1"/>
      <charset val="204"/>
    </font>
    <font>
      <sz val="9"/>
      <name val="Times New Roman"/>
      <family val="1"/>
      <charset val="204"/>
    </font>
    <font>
      <b/>
      <u/>
      <sz val="12"/>
      <name val="Times New Roman"/>
      <family val="1"/>
      <charset val="204"/>
    </font>
    <font>
      <sz val="11"/>
      <name val="Calibri"/>
      <family val="2"/>
      <scheme val="minor"/>
    </font>
    <font>
      <sz val="11"/>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11"/>
      <name val="Times New Roman"/>
      <family val="1"/>
      <charset val="204"/>
    </font>
    <font>
      <b/>
      <sz val="16"/>
      <color theme="1"/>
      <name val="Times New Roman"/>
      <family val="1"/>
      <charset val="204"/>
    </font>
    <font>
      <b/>
      <u/>
      <sz val="18"/>
      <name val="Times New Roman"/>
      <family val="1"/>
      <charset val="204"/>
    </font>
    <font>
      <b/>
      <u/>
      <sz val="16"/>
      <name val="Times New Roman"/>
      <family val="1"/>
      <charset val="204"/>
    </font>
    <font>
      <b/>
      <sz val="9"/>
      <name val="Times New Roman"/>
      <family val="1"/>
      <charset val="204"/>
    </font>
    <font>
      <sz val="8"/>
      <name val="Times New Roman"/>
      <family val="1"/>
      <charset val="204"/>
    </font>
    <font>
      <sz val="7"/>
      <name val="Times New Roman"/>
      <family val="1"/>
      <charset val="204"/>
    </font>
    <font>
      <sz val="9"/>
      <color theme="1"/>
      <name val="Calibri"/>
      <family val="2"/>
      <charset val="204"/>
      <scheme val="minor"/>
    </font>
    <font>
      <sz val="8"/>
      <color rgb="FF0070C0"/>
      <name val="Times New Roman"/>
      <family val="1"/>
      <charset val="204"/>
    </font>
    <font>
      <b/>
      <sz val="11"/>
      <name val="Times New Roman"/>
      <family val="1"/>
      <charset val="204"/>
    </font>
    <font>
      <sz val="10"/>
      <color theme="1"/>
      <name val="Calibri"/>
      <family val="2"/>
      <charset val="204"/>
      <scheme val="minor"/>
    </font>
    <font>
      <b/>
      <sz val="10"/>
      <name val="Calibri"/>
      <family val="2"/>
      <charset val="204"/>
      <scheme val="minor"/>
    </font>
    <font>
      <sz val="10"/>
      <name val="Calibri"/>
      <family val="2"/>
      <charset val="204"/>
      <scheme val="minor"/>
    </font>
    <font>
      <sz val="11"/>
      <name val="Calibri"/>
      <family val="2"/>
      <charset val="204"/>
      <scheme val="minor"/>
    </font>
    <font>
      <sz val="12"/>
      <color theme="1"/>
      <name val="Calibri"/>
      <family val="2"/>
      <charset val="204"/>
      <scheme val="minor"/>
    </font>
    <font>
      <sz val="12"/>
      <color rgb="FF000000"/>
      <name val="Times New Roman"/>
      <family val="1"/>
      <charset val="204"/>
    </font>
    <font>
      <b/>
      <sz val="12"/>
      <color rgb="FF000000"/>
      <name val="Times New Roman"/>
      <family val="1"/>
      <charset val="204"/>
    </font>
    <font>
      <b/>
      <sz val="8"/>
      <color theme="1"/>
      <name val="Times New Roman"/>
      <family val="1"/>
      <charset val="204"/>
    </font>
    <font>
      <sz val="8"/>
      <color theme="1"/>
      <name val="Times New Roman"/>
      <family val="1"/>
      <charset val="204"/>
    </font>
    <font>
      <b/>
      <u/>
      <sz val="9"/>
      <name val="Times New Roman"/>
      <family val="1"/>
      <charset val="204"/>
    </font>
    <font>
      <u/>
      <sz val="12"/>
      <name val="Times New Roman"/>
      <family val="1"/>
      <charset val="204"/>
    </font>
  </fonts>
  <fills count="3">
    <fill>
      <patternFill patternType="none"/>
    </fill>
    <fill>
      <patternFill patternType="gray125"/>
    </fill>
    <fill>
      <patternFill patternType="solid">
        <fgColor theme="0"/>
        <bgColor indexed="64"/>
      </patternFill>
    </fill>
  </fills>
  <borders count="2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2">
    <xf numFmtId="0" fontId="0" fillId="0" borderId="0"/>
    <xf numFmtId="9" fontId="1" fillId="0" borderId="0" applyFont="0" applyFill="0" applyBorder="0" applyAlignment="0" applyProtection="0"/>
  </cellStyleXfs>
  <cellXfs count="285">
    <xf numFmtId="0" fontId="0" fillId="0" borderId="0" xfId="0"/>
    <xf numFmtId="2" fontId="29" fillId="0" borderId="26" xfId="1" applyNumberFormat="1" applyFont="1" applyFill="1" applyBorder="1" applyAlignment="1">
      <alignment horizontal="justify" vertical="top" wrapText="1"/>
    </xf>
    <xf numFmtId="0" fontId="3" fillId="0" borderId="0" xfId="0" applyFont="1"/>
    <xf numFmtId="0" fontId="4" fillId="0" borderId="0" xfId="0" applyFont="1"/>
    <xf numFmtId="0" fontId="5" fillId="0" borderId="0" xfId="0" applyFont="1" applyAlignment="1">
      <alignment horizontal="right" vertical="center"/>
    </xf>
    <xf numFmtId="0" fontId="5" fillId="0" borderId="0" xfId="0" applyFont="1" applyAlignment="1">
      <alignment horizontal="right"/>
    </xf>
    <xf numFmtId="0" fontId="6" fillId="0" borderId="0" xfId="0" applyFont="1" applyAlignment="1">
      <alignment horizontal="left" vertical="center"/>
    </xf>
    <xf numFmtId="0" fontId="7" fillId="0" borderId="0" xfId="0" applyFont="1"/>
    <xf numFmtId="0" fontId="8" fillId="0" borderId="0" xfId="0" applyFont="1" applyAlignment="1">
      <alignment vertical="center"/>
    </xf>
    <xf numFmtId="0" fontId="8" fillId="0" borderId="0" xfId="0" applyFont="1" applyAlignment="1">
      <alignment horizontal="center"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horizontal="center" vertical="center"/>
    </xf>
    <xf numFmtId="0" fontId="13" fillId="0" borderId="0" xfId="0" applyFont="1"/>
    <xf numFmtId="0" fontId="14" fillId="0" borderId="0" xfId="0" applyFont="1" applyAlignment="1">
      <alignment vertical="center"/>
    </xf>
    <xf numFmtId="0" fontId="11" fillId="0" borderId="1" xfId="0" applyFont="1" applyBorder="1" applyAlignment="1">
      <alignment vertical="center" wrapText="1"/>
    </xf>
    <xf numFmtId="0" fontId="11" fillId="0" borderId="2" xfId="0" applyFont="1" applyBorder="1" applyAlignment="1">
      <alignment horizontal="center" vertical="center" wrapText="1"/>
    </xf>
    <xf numFmtId="0" fontId="11" fillId="0" borderId="1" xfId="0" applyFont="1" applyBorder="1" applyAlignment="1">
      <alignment horizontal="center" vertical="center" wrapText="1"/>
    </xf>
    <xf numFmtId="49" fontId="11" fillId="0" borderId="1" xfId="0" applyNumberFormat="1" applyFont="1" applyBorder="1" applyAlignment="1">
      <alignment vertical="center"/>
    </xf>
    <xf numFmtId="0" fontId="11" fillId="0" borderId="2" xfId="0" applyFont="1" applyBorder="1" applyAlignment="1">
      <alignment horizontal="left" vertical="center" wrapText="1"/>
    </xf>
    <xf numFmtId="0" fontId="11" fillId="0" borderId="2" xfId="0" applyFont="1" applyBorder="1" applyAlignment="1">
      <alignment vertical="center" wrapText="1"/>
    </xf>
    <xf numFmtId="49" fontId="11" fillId="0" borderId="2" xfId="0" applyNumberFormat="1" applyFont="1" applyBorder="1" applyAlignment="1">
      <alignment vertical="center"/>
    </xf>
    <xf numFmtId="49" fontId="11" fillId="0" borderId="3" xfId="0" applyNumberFormat="1" applyFont="1" applyBorder="1" applyAlignment="1">
      <alignment vertical="center"/>
    </xf>
    <xf numFmtId="49" fontId="11" fillId="0" borderId="4" xfId="0" applyNumberFormat="1" applyFont="1" applyBorder="1" applyAlignment="1">
      <alignment vertical="center"/>
    </xf>
    <xf numFmtId="0" fontId="11" fillId="0" borderId="1" xfId="0" applyFont="1" applyBorder="1" applyAlignment="1">
      <alignment horizontal="left" vertical="center" wrapText="1"/>
    </xf>
    <xf numFmtId="0" fontId="15" fillId="0" borderId="1" xfId="0" applyFont="1" applyBorder="1" applyAlignment="1">
      <alignment horizontal="center" vertical="center" wrapText="1"/>
    </xf>
    <xf numFmtId="4" fontId="15" fillId="0" borderId="1" xfId="0" applyNumberFormat="1" applyFont="1" applyBorder="1" applyAlignment="1">
      <alignment horizontal="center" vertical="center" wrapText="1"/>
    </xf>
    <xf numFmtId="0" fontId="16" fillId="0" borderId="1" xfId="0" applyFont="1" applyBorder="1" applyAlignment="1">
      <alignment horizontal="center" vertical="center" wrapText="1"/>
    </xf>
    <xf numFmtId="0" fontId="17" fillId="0" borderId="1" xfId="0" applyFont="1" applyBorder="1" applyAlignment="1">
      <alignment horizontal="center" vertical="center" wrapText="1"/>
    </xf>
    <xf numFmtId="0" fontId="16" fillId="0" borderId="2" xfId="0" applyFont="1" applyBorder="1" applyAlignment="1">
      <alignment horizontal="center" vertical="center" wrapText="1"/>
    </xf>
    <xf numFmtId="0" fontId="2" fillId="0" borderId="1" xfId="0" applyFont="1" applyBorder="1" applyAlignment="1">
      <alignment horizontal="center" vertical="center"/>
    </xf>
    <xf numFmtId="0" fontId="0" fillId="0" borderId="1" xfId="0" applyBorder="1"/>
    <xf numFmtId="0" fontId="15" fillId="0" borderId="0" xfId="0" applyFont="1" applyAlignment="1">
      <alignment horizontal="left"/>
    </xf>
    <xf numFmtId="0" fontId="15" fillId="0" borderId="0" xfId="0" applyFont="1" applyAlignment="1">
      <alignment horizontal="left" vertical="center"/>
    </xf>
    <xf numFmtId="0" fontId="7" fillId="0" borderId="1" xfId="0" applyFont="1" applyBorder="1" applyAlignment="1">
      <alignment horizontal="center" vertical="center" wrapText="1"/>
    </xf>
    <xf numFmtId="0" fontId="15" fillId="0" borderId="1" xfId="0" applyFont="1" applyBorder="1" applyAlignment="1">
      <alignment horizontal="center" vertical="top"/>
    </xf>
    <xf numFmtId="0" fontId="18" fillId="0" borderId="0" xfId="0" applyFont="1" applyAlignment="1">
      <alignment horizontal="left"/>
    </xf>
    <xf numFmtId="0" fontId="15" fillId="0" borderId="0" xfId="0" applyFont="1" applyAlignment="1">
      <alignment vertical="center"/>
    </xf>
    <xf numFmtId="0" fontId="15" fillId="0" borderId="0" xfId="0" applyFont="1" applyAlignment="1">
      <alignment vertical="top" wrapText="1"/>
    </xf>
    <xf numFmtId="0" fontId="7" fillId="0" borderId="0" xfId="0" applyFont="1" applyAlignment="1">
      <alignment horizontal="center" vertical="center"/>
    </xf>
    <xf numFmtId="49" fontId="8" fillId="0" borderId="0" xfId="0" applyNumberFormat="1" applyFont="1" applyAlignment="1">
      <alignment vertical="center"/>
    </xf>
    <xf numFmtId="0" fontId="7" fillId="0" borderId="7" xfId="0" applyFont="1" applyBorder="1" applyAlignment="1">
      <alignment horizontal="center" vertical="center" wrapText="1"/>
    </xf>
    <xf numFmtId="0" fontId="7" fillId="0" borderId="1" xfId="0" applyFont="1" applyBorder="1" applyAlignment="1">
      <alignment horizontal="center" vertical="top"/>
    </xf>
    <xf numFmtId="0" fontId="15" fillId="0" borderId="1" xfId="0" applyFont="1" applyBorder="1" applyAlignment="1">
      <alignment horizontal="center" vertical="center"/>
    </xf>
    <xf numFmtId="0" fontId="19" fillId="0" borderId="0" xfId="0" applyFont="1" applyAlignment="1">
      <alignment horizontal="left"/>
    </xf>
    <xf numFmtId="0" fontId="15" fillId="0" borderId="0" xfId="0" applyFont="1" applyAlignment="1">
      <alignment horizontal="center" vertical="center"/>
    </xf>
    <xf numFmtId="0" fontId="22" fillId="0" borderId="0" xfId="0" applyFont="1"/>
    <xf numFmtId="0" fontId="15" fillId="0" borderId="1" xfId="0" applyFont="1" applyBorder="1" applyAlignment="1">
      <alignment vertical="center" wrapText="1"/>
    </xf>
    <xf numFmtId="0" fontId="15" fillId="0" borderId="2" xfId="0" applyFont="1" applyBorder="1" applyAlignment="1">
      <alignment horizontal="center" vertical="center" wrapText="1"/>
    </xf>
    <xf numFmtId="49" fontId="15" fillId="0" borderId="1" xfId="0" applyNumberFormat="1" applyFont="1" applyBorder="1" applyAlignment="1">
      <alignment vertical="center"/>
    </xf>
    <xf numFmtId="0" fontId="15" fillId="0" borderId="2" xfId="0" applyFont="1" applyBorder="1" applyAlignment="1">
      <alignment vertical="center" wrapText="1"/>
    </xf>
    <xf numFmtId="0" fontId="24" fillId="0" borderId="0" xfId="0" applyFont="1"/>
    <xf numFmtId="0" fontId="12" fillId="0" borderId="0" xfId="0" applyFont="1" applyAlignment="1">
      <alignment vertical="center"/>
    </xf>
    <xf numFmtId="0" fontId="25" fillId="0" borderId="0" xfId="0" applyFont="1"/>
    <xf numFmtId="0" fontId="17" fillId="0" borderId="0" xfId="0" applyFont="1"/>
    <xf numFmtId="0" fontId="2" fillId="0" borderId="1" xfId="0" applyFont="1" applyBorder="1" applyAlignment="1">
      <alignment horizontal="center" vertical="center" wrapText="1"/>
    </xf>
    <xf numFmtId="0" fontId="2" fillId="0" borderId="4" xfId="0" applyFont="1" applyBorder="1" applyAlignment="1">
      <alignment horizontal="center" vertical="center" wrapText="1"/>
    </xf>
    <xf numFmtId="0" fontId="2" fillId="0" borderId="6" xfId="0" applyFont="1" applyBorder="1" applyAlignment="1">
      <alignment horizontal="center" vertical="center"/>
    </xf>
    <xf numFmtId="0" fontId="2" fillId="0" borderId="6" xfId="0" applyFont="1" applyBorder="1" applyAlignment="1">
      <alignment horizontal="center" vertical="center" wrapText="1"/>
    </xf>
    <xf numFmtId="0" fontId="0" fillId="0" borderId="1" xfId="0" applyBorder="1" applyAlignment="1">
      <alignment horizontal="center" vertical="center" wrapText="1"/>
    </xf>
    <xf numFmtId="0" fontId="2" fillId="0" borderId="0" xfId="0" applyFont="1"/>
    <xf numFmtId="0" fontId="7" fillId="0" borderId="0" xfId="0" applyFont="1" applyAlignment="1">
      <alignment vertical="center"/>
    </xf>
    <xf numFmtId="0" fontId="16" fillId="0" borderId="1" xfId="0" applyFont="1" applyBorder="1" applyAlignment="1">
      <alignment horizontal="center" vertical="center"/>
    </xf>
    <xf numFmtId="0" fontId="8" fillId="0" borderId="1" xfId="0" applyFont="1" applyBorder="1" applyAlignment="1">
      <alignment horizontal="center" vertical="center"/>
    </xf>
    <xf numFmtId="49" fontId="11" fillId="0" borderId="1" xfId="0" applyNumberFormat="1" applyFont="1" applyBorder="1" applyAlignment="1">
      <alignment horizontal="center" vertical="center" wrapText="1"/>
    </xf>
    <xf numFmtId="0" fontId="11" fillId="0" borderId="0" xfId="0" applyFont="1" applyAlignment="1">
      <alignment horizontal="center" vertical="center"/>
    </xf>
    <xf numFmtId="0" fontId="11" fillId="0" borderId="0" xfId="0" applyFont="1" applyAlignment="1">
      <alignment horizontal="right" vertical="center"/>
    </xf>
    <xf numFmtId="0" fontId="29" fillId="0" borderId="0" xfId="0" applyFont="1" applyAlignment="1">
      <alignment horizontal="right" vertical="center"/>
    </xf>
    <xf numFmtId="0" fontId="29" fillId="0" borderId="0" xfId="0" applyFont="1" applyAlignment="1">
      <alignment horizontal="right"/>
    </xf>
    <xf numFmtId="0" fontId="11" fillId="0" borderId="0" xfId="0" applyFont="1" applyAlignment="1">
      <alignment horizontal="left" vertical="center"/>
    </xf>
    <xf numFmtId="0" fontId="16" fillId="0" borderId="0" xfId="0" applyFont="1" applyAlignment="1">
      <alignment horizontal="center"/>
    </xf>
    <xf numFmtId="0" fontId="33" fillId="0" borderId="13" xfId="0" applyFont="1" applyBorder="1" applyAlignment="1">
      <alignment horizontal="center" vertical="center"/>
    </xf>
    <xf numFmtId="0" fontId="33" fillId="0" borderId="14" xfId="0" applyFont="1" applyBorder="1" applyAlignment="1">
      <alignment horizontal="center" vertical="center"/>
    </xf>
    <xf numFmtId="0" fontId="34" fillId="0" borderId="0" xfId="0" applyFont="1"/>
    <xf numFmtId="0" fontId="35" fillId="0" borderId="0" xfId="0" applyFont="1"/>
    <xf numFmtId="0" fontId="22" fillId="0" borderId="15" xfId="0" applyFont="1" applyBorder="1" applyAlignment="1">
      <alignment vertical="center"/>
    </xf>
    <xf numFmtId="4" fontId="22" fillId="0" borderId="16" xfId="0" applyNumberFormat="1" applyFont="1" applyBorder="1" applyAlignment="1">
      <alignment horizontal="center" vertical="center"/>
    </xf>
    <xf numFmtId="0" fontId="33" fillId="0" borderId="0" xfId="0" applyFont="1" applyAlignment="1">
      <alignment horizontal="center"/>
    </xf>
    <xf numFmtId="164" fontId="13" fillId="0" borderId="1" xfId="0" applyNumberFormat="1" applyFont="1" applyBorder="1" applyAlignment="1">
      <alignment horizontal="center" vertical="center"/>
    </xf>
    <xf numFmtId="0" fontId="0" fillId="0" borderId="0" xfId="0" applyAlignment="1">
      <alignment horizontal="right" vertical="center"/>
    </xf>
    <xf numFmtId="0" fontId="0" fillId="0" borderId="0" xfId="0" applyAlignment="1">
      <alignment horizontal="center" vertical="center"/>
    </xf>
    <xf numFmtId="3" fontId="13" fillId="0" borderId="1" xfId="0" applyNumberFormat="1" applyFont="1" applyBorder="1" applyAlignment="1">
      <alignment horizontal="center" vertical="center" wrapText="1"/>
    </xf>
    <xf numFmtId="0" fontId="0" fillId="0" borderId="0" xfId="0" applyAlignment="1">
      <alignment horizontal="center" vertical="center" wrapText="1"/>
    </xf>
    <xf numFmtId="0" fontId="36" fillId="0" borderId="0" xfId="0" applyFont="1" applyAlignment="1">
      <alignment horizontal="center" vertical="center"/>
    </xf>
    <xf numFmtId="0" fontId="22" fillId="0" borderId="0" xfId="0" applyFont="1" applyAlignment="1">
      <alignment horizontal="center" vertical="center"/>
    </xf>
    <xf numFmtId="3" fontId="22" fillId="0" borderId="16" xfId="0" applyNumberFormat="1" applyFont="1" applyBorder="1" applyAlignment="1">
      <alignment horizontal="center" vertical="center"/>
    </xf>
    <xf numFmtId="9" fontId="22" fillId="0" borderId="16" xfId="0" applyNumberFormat="1" applyFont="1" applyBorder="1" applyAlignment="1">
      <alignment horizontal="center" vertical="center"/>
    </xf>
    <xf numFmtId="165" fontId="22" fillId="0" borderId="16" xfId="0" applyNumberFormat="1" applyFont="1" applyBorder="1" applyAlignment="1">
      <alignment horizontal="center" vertical="center"/>
    </xf>
    <xf numFmtId="0" fontId="22" fillId="0" borderId="16" xfId="0" applyFont="1" applyBorder="1" applyAlignment="1">
      <alignment horizontal="center" vertical="center"/>
    </xf>
    <xf numFmtId="10" fontId="22" fillId="0" borderId="16" xfId="0" applyNumberFormat="1" applyFont="1" applyBorder="1" applyAlignment="1">
      <alignment horizontal="center" vertical="center"/>
    </xf>
    <xf numFmtId="0" fontId="22" fillId="0" borderId="17" xfId="0" applyFont="1" applyBorder="1" applyAlignment="1">
      <alignment vertical="center"/>
    </xf>
    <xf numFmtId="10" fontId="22" fillId="0" borderId="18" xfId="0" applyNumberFormat="1" applyFont="1" applyBorder="1" applyAlignment="1">
      <alignment horizontal="center" vertical="center"/>
    </xf>
    <xf numFmtId="10" fontId="22" fillId="0" borderId="0" xfId="0" applyNumberFormat="1" applyFont="1"/>
    <xf numFmtId="0" fontId="22" fillId="0" borderId="13" xfId="0" applyFont="1" applyBorder="1" applyAlignment="1">
      <alignment horizontal="left" vertical="center"/>
    </xf>
    <xf numFmtId="0" fontId="22" fillId="0" borderId="19" xfId="0" applyFont="1" applyBorder="1" applyAlignment="1">
      <alignment horizontal="center" vertical="center"/>
    </xf>
    <xf numFmtId="0" fontId="33" fillId="0" borderId="15" xfId="0" applyFont="1" applyBorder="1" applyAlignment="1">
      <alignment vertical="center"/>
    </xf>
    <xf numFmtId="10" fontId="22" fillId="0" borderId="1" xfId="0" applyNumberFormat="1" applyFont="1" applyBorder="1" applyAlignment="1">
      <alignment horizontal="center" vertical="center"/>
    </xf>
    <xf numFmtId="3" fontId="13" fillId="0" borderId="20" xfId="0" applyNumberFormat="1" applyFont="1" applyBorder="1" applyAlignment="1">
      <alignment horizontal="center" vertical="center"/>
    </xf>
    <xf numFmtId="0" fontId="22" fillId="0" borderId="0" xfId="0" applyFont="1" applyAlignment="1">
      <alignment vertical="center"/>
    </xf>
    <xf numFmtId="4" fontId="34" fillId="0" borderId="0" xfId="0" applyNumberFormat="1" applyFont="1" applyAlignment="1">
      <alignment vertical="center"/>
    </xf>
    <xf numFmtId="0" fontId="33" fillId="0" borderId="13" xfId="0" applyFont="1" applyBorder="1" applyAlignment="1">
      <alignment horizontal="left" vertical="center"/>
    </xf>
    <xf numFmtId="3" fontId="22" fillId="0" borderId="19" xfId="0" applyNumberFormat="1" applyFont="1" applyBorder="1" applyAlignment="1">
      <alignment horizontal="center" vertical="center"/>
    </xf>
    <xf numFmtId="3" fontId="22" fillId="0" borderId="7" xfId="0" applyNumberFormat="1" applyFont="1" applyBorder="1" applyAlignment="1">
      <alignment horizontal="center" vertical="center"/>
    </xf>
    <xf numFmtId="3" fontId="22" fillId="0" borderId="1" xfId="0" applyNumberFormat="1" applyFont="1" applyBorder="1" applyAlignment="1">
      <alignment horizontal="center" vertical="center"/>
    </xf>
    <xf numFmtId="3" fontId="22" fillId="0" borderId="20" xfId="0" applyNumberFormat="1" applyFont="1" applyBorder="1" applyAlignment="1">
      <alignment horizontal="center" vertical="center"/>
    </xf>
    <xf numFmtId="3" fontId="22" fillId="0" borderId="0" xfId="0" applyNumberFormat="1" applyFont="1"/>
    <xf numFmtId="3" fontId="33" fillId="0" borderId="7" xfId="0" applyNumberFormat="1" applyFont="1" applyBorder="1" applyAlignment="1">
      <alignment horizontal="center" vertical="center"/>
    </xf>
    <xf numFmtId="3" fontId="33" fillId="0" borderId="1" xfId="0" applyNumberFormat="1" applyFont="1" applyBorder="1" applyAlignment="1">
      <alignment horizontal="center" vertical="center"/>
    </xf>
    <xf numFmtId="0" fontId="22" fillId="0" borderId="15" xfId="0" applyFont="1" applyBorder="1" applyAlignment="1">
      <alignment horizontal="left" vertical="center" indent="2"/>
    </xf>
    <xf numFmtId="0" fontId="22" fillId="0" borderId="1" xfId="0" applyFont="1" applyBorder="1" applyAlignment="1">
      <alignment horizontal="center" vertical="center"/>
    </xf>
    <xf numFmtId="3" fontId="13" fillId="0" borderId="1" xfId="0" applyNumberFormat="1" applyFont="1" applyBorder="1" applyAlignment="1">
      <alignment horizontal="center" vertical="center"/>
    </xf>
    <xf numFmtId="0" fontId="33" fillId="0" borderId="15" xfId="0" applyFont="1" applyBorder="1" applyAlignment="1">
      <alignment vertical="center" wrapText="1"/>
    </xf>
    <xf numFmtId="0" fontId="33" fillId="0" borderId="17" xfId="0" applyFont="1" applyBorder="1" applyAlignment="1">
      <alignment vertical="center"/>
    </xf>
    <xf numFmtId="3" fontId="33" fillId="0" borderId="20" xfId="0" applyNumberFormat="1" applyFont="1" applyBorder="1" applyAlignment="1">
      <alignment horizontal="center" vertical="center"/>
    </xf>
    <xf numFmtId="3" fontId="22" fillId="0" borderId="0" xfId="0" applyNumberFormat="1" applyFont="1" applyAlignment="1">
      <alignment horizontal="center" vertical="center"/>
    </xf>
    <xf numFmtId="4" fontId="37" fillId="0" borderId="19" xfId="0" applyNumberFormat="1" applyFont="1" applyBorder="1" applyAlignment="1">
      <alignment horizontal="center" vertical="center"/>
    </xf>
    <xf numFmtId="4" fontId="22" fillId="0" borderId="1" xfId="0" applyNumberFormat="1" applyFont="1" applyBorder="1" applyAlignment="1">
      <alignment horizontal="center" vertical="center"/>
    </xf>
    <xf numFmtId="0" fontId="33" fillId="0" borderId="15" xfId="0" applyFont="1" applyBorder="1" applyAlignment="1">
      <alignment horizontal="left" vertical="top"/>
    </xf>
    <xf numFmtId="165" fontId="29" fillId="0" borderId="1" xfId="0" applyNumberFormat="1" applyFont="1" applyBorder="1" applyAlignment="1">
      <alignment vertical="center"/>
    </xf>
    <xf numFmtId="166" fontId="38" fillId="0" borderId="1" xfId="0" applyNumberFormat="1" applyFont="1" applyBorder="1" applyAlignment="1">
      <alignment vertical="center"/>
    </xf>
    <xf numFmtId="0" fontId="33" fillId="0" borderId="21" xfId="0" applyFont="1" applyBorder="1" applyAlignment="1">
      <alignment vertical="center"/>
    </xf>
    <xf numFmtId="0" fontId="39" fillId="0" borderId="1" xfId="0" applyFont="1" applyBorder="1" applyAlignment="1">
      <alignment vertical="center"/>
    </xf>
    <xf numFmtId="1" fontId="39" fillId="0" borderId="1" xfId="0" applyNumberFormat="1" applyFont="1" applyBorder="1" applyAlignment="1">
      <alignment horizontal="left" vertical="center"/>
    </xf>
    <xf numFmtId="49" fontId="35" fillId="0" borderId="0" xfId="0" applyNumberFormat="1" applyFont="1" applyAlignment="1">
      <alignment vertical="center"/>
    </xf>
    <xf numFmtId="49" fontId="35" fillId="0" borderId="0" xfId="0" applyNumberFormat="1" applyFont="1"/>
    <xf numFmtId="2" fontId="35" fillId="0" borderId="0" xfId="0" applyNumberFormat="1" applyFont="1"/>
    <xf numFmtId="0" fontId="39" fillId="0" borderId="1" xfId="0" applyFont="1" applyBorder="1" applyAlignment="1">
      <alignment horizontal="left" vertical="center"/>
    </xf>
    <xf numFmtId="0" fontId="39" fillId="0" borderId="0" xfId="0" applyFont="1"/>
    <xf numFmtId="1" fontId="40" fillId="0" borderId="1" xfId="0" applyNumberFormat="1" applyFont="1" applyBorder="1" applyAlignment="1">
      <alignment horizontal="center" vertical="center"/>
    </xf>
    <xf numFmtId="167" fontId="41" fillId="0" borderId="1" xfId="0" applyNumberFormat="1" applyFont="1" applyBorder="1"/>
    <xf numFmtId="0" fontId="41" fillId="0" borderId="1" xfId="0" applyFont="1" applyBorder="1"/>
    <xf numFmtId="0" fontId="39" fillId="0" borderId="1" xfId="0" applyFont="1" applyBorder="1"/>
    <xf numFmtId="0" fontId="42" fillId="0" borderId="1" xfId="0" applyFont="1" applyBorder="1"/>
    <xf numFmtId="0" fontId="0" fillId="0" borderId="0" xfId="0" applyAlignment="1">
      <alignment vertical="center" wrapText="1"/>
    </xf>
    <xf numFmtId="166" fontId="15" fillId="0" borderId="0" xfId="0" applyNumberFormat="1" applyFont="1" applyAlignment="1">
      <alignment vertical="center"/>
    </xf>
    <xf numFmtId="0" fontId="15" fillId="0" borderId="0" xfId="0" applyFont="1"/>
    <xf numFmtId="0" fontId="7" fillId="0" borderId="0" xfId="0" applyFont="1" applyAlignment="1">
      <alignment horizontal="center" vertical="top" wrapText="1"/>
    </xf>
    <xf numFmtId="0" fontId="15" fillId="0" borderId="0" xfId="0" applyFont="1" applyAlignment="1">
      <alignment horizontal="right"/>
    </xf>
    <xf numFmtId="0" fontId="15" fillId="0" borderId="0" xfId="0" applyFont="1" applyAlignment="1">
      <alignment horizontal="left" wrapText="1"/>
    </xf>
    <xf numFmtId="0" fontId="7" fillId="0" borderId="1" xfId="0" applyFont="1" applyBorder="1" applyAlignment="1">
      <alignment horizontal="center" vertical="top" wrapText="1"/>
    </xf>
    <xf numFmtId="49" fontId="7" fillId="0" borderId="1" xfId="0" applyNumberFormat="1" applyFont="1" applyBorder="1" applyAlignment="1">
      <alignment horizontal="center" vertical="top" wrapText="1"/>
    </xf>
    <xf numFmtId="49" fontId="7" fillId="0" borderId="1" xfId="0" applyNumberFormat="1" applyFont="1" applyBorder="1" applyAlignment="1">
      <alignment vertical="top" wrapText="1"/>
    </xf>
    <xf numFmtId="49" fontId="7" fillId="0" borderId="1" xfId="0" applyNumberFormat="1" applyFont="1" applyBorder="1" applyAlignment="1">
      <alignment horizontal="center" vertical="center" wrapText="1"/>
    </xf>
    <xf numFmtId="49" fontId="15" fillId="0" borderId="1" xfId="0" applyNumberFormat="1" applyFont="1" applyBorder="1"/>
    <xf numFmtId="49" fontId="43" fillId="0" borderId="1" xfId="0" applyNumberFormat="1" applyFont="1" applyBorder="1" applyAlignment="1">
      <alignment wrapText="1"/>
    </xf>
    <xf numFmtId="49" fontId="15" fillId="0" borderId="1" xfId="0" applyNumberFormat="1" applyFont="1" applyBorder="1" applyAlignment="1">
      <alignment vertical="top" wrapText="1"/>
    </xf>
    <xf numFmtId="14" fontId="15" fillId="0" borderId="1" xfId="0" applyNumberFormat="1" applyFont="1" applyBorder="1" applyAlignment="1">
      <alignment horizontal="center" vertical="center" wrapText="1"/>
    </xf>
    <xf numFmtId="49" fontId="15" fillId="0" borderId="1" xfId="0" applyNumberFormat="1" applyFont="1" applyBorder="1" applyAlignment="1">
      <alignment horizontal="center" vertical="center" wrapText="1"/>
    </xf>
    <xf numFmtId="49" fontId="15" fillId="0" borderId="1" xfId="0" applyNumberFormat="1" applyFont="1" applyBorder="1" applyAlignment="1">
      <alignment horizontal="center" vertical="center"/>
    </xf>
    <xf numFmtId="49" fontId="15" fillId="0" borderId="1" xfId="0" applyNumberFormat="1" applyFont="1" applyBorder="1" applyAlignment="1">
      <alignment horizontal="justify" vertical="top" wrapText="1"/>
    </xf>
    <xf numFmtId="49" fontId="15" fillId="0" borderId="0" xfId="0" applyNumberFormat="1" applyFont="1" applyAlignment="1">
      <alignment vertical="top" wrapText="1"/>
    </xf>
    <xf numFmtId="0" fontId="9" fillId="0" borderId="0" xfId="0" applyFont="1" applyAlignment="1">
      <alignment vertical="center"/>
    </xf>
    <xf numFmtId="0" fontId="5" fillId="0" borderId="0" xfId="0" applyFont="1"/>
    <xf numFmtId="0" fontId="9" fillId="0" borderId="0" xfId="0" applyFont="1" applyAlignment="1">
      <alignment vertical="center" wrapText="1"/>
    </xf>
    <xf numFmtId="0" fontId="7" fillId="0" borderId="6" xfId="0" applyFont="1" applyBorder="1" applyAlignment="1">
      <alignment horizontal="center" vertical="center" wrapText="1"/>
    </xf>
    <xf numFmtId="0" fontId="7" fillId="0" borderId="1" xfId="0" applyFont="1" applyBorder="1" applyAlignment="1">
      <alignment horizontal="center" vertical="center" textRotation="90" wrapText="1"/>
    </xf>
    <xf numFmtId="0" fontId="7" fillId="0" borderId="1" xfId="0" applyFont="1" applyBorder="1" applyAlignment="1">
      <alignment horizontal="left" vertical="center" wrapText="1"/>
    </xf>
    <xf numFmtId="4" fontId="7" fillId="0" borderId="1" xfId="0" applyNumberFormat="1" applyFont="1" applyBorder="1" applyAlignment="1">
      <alignment horizontal="center" vertical="center" wrapText="1"/>
    </xf>
    <xf numFmtId="4" fontId="7" fillId="0" borderId="1" xfId="0" applyNumberFormat="1" applyFont="1" applyBorder="1" applyAlignment="1">
      <alignment horizontal="center" vertical="center"/>
    </xf>
    <xf numFmtId="0" fontId="15" fillId="0" borderId="1" xfId="0" applyFont="1" applyBorder="1" applyAlignment="1">
      <alignment horizontal="left" vertical="center" wrapText="1"/>
    </xf>
    <xf numFmtId="4" fontId="15" fillId="0" borderId="1" xfId="0" applyNumberFormat="1" applyFont="1" applyBorder="1" applyAlignment="1">
      <alignment horizontal="center" vertical="center"/>
    </xf>
    <xf numFmtId="0" fontId="15" fillId="0" borderId="10" xfId="0" applyFont="1" applyBorder="1" applyAlignment="1">
      <alignment horizontal="left" vertical="center" wrapText="1"/>
    </xf>
    <xf numFmtId="0" fontId="44" fillId="0" borderId="1" xfId="0" applyFont="1" applyBorder="1" applyAlignment="1">
      <alignment horizontal="left" vertical="center" wrapText="1"/>
    </xf>
    <xf numFmtId="4" fontId="44" fillId="0" borderId="1" xfId="0" applyNumberFormat="1" applyFont="1" applyBorder="1" applyAlignment="1">
      <alignment horizontal="center" vertical="center" wrapText="1"/>
    </xf>
    <xf numFmtId="0" fontId="45" fillId="0" borderId="1" xfId="0" applyFont="1" applyBorder="1" applyAlignment="1">
      <alignment horizontal="left" vertical="center" wrapText="1"/>
    </xf>
    <xf numFmtId="4" fontId="45" fillId="0" borderId="1" xfId="0" applyNumberFormat="1" applyFont="1" applyBorder="1" applyAlignment="1">
      <alignment horizontal="center" vertical="center" wrapText="1"/>
    </xf>
    <xf numFmtId="0" fontId="44" fillId="0" borderId="7" xfId="0" applyFont="1" applyBorder="1" applyAlignment="1">
      <alignment horizontal="left" vertical="center" wrapText="1"/>
    </xf>
    <xf numFmtId="4" fontId="44" fillId="0" borderId="7" xfId="0" applyNumberFormat="1" applyFont="1" applyBorder="1" applyAlignment="1">
      <alignment horizontal="center" vertical="center" wrapText="1"/>
    </xf>
    <xf numFmtId="0" fontId="11" fillId="0" borderId="0" xfId="0" applyFont="1"/>
    <xf numFmtId="0" fontId="47" fillId="0" borderId="1" xfId="0" applyFont="1" applyBorder="1" applyAlignment="1">
      <alignment horizontal="center" vertical="center"/>
    </xf>
    <xf numFmtId="0" fontId="47" fillId="0" borderId="0" xfId="0" applyFont="1"/>
    <xf numFmtId="0" fontId="0" fillId="0" borderId="1" xfId="0" applyBorder="1" applyAlignment="1">
      <alignment horizontal="center" vertical="top" wrapText="1"/>
    </xf>
    <xf numFmtId="0" fontId="0" fillId="0" borderId="1" xfId="0" applyBorder="1" applyAlignment="1">
      <alignment vertical="top" wrapText="1"/>
    </xf>
    <xf numFmtId="49" fontId="0" fillId="0" borderId="1" xfId="0" applyNumberFormat="1" applyBorder="1" applyAlignment="1">
      <alignment vertical="top" wrapText="1"/>
    </xf>
    <xf numFmtId="0" fontId="29" fillId="0" borderId="0" xfId="0" applyFont="1"/>
    <xf numFmtId="0" fontId="20" fillId="0" borderId="0" xfId="0" applyFont="1"/>
    <xf numFmtId="0" fontId="20" fillId="0" borderId="0" xfId="0" applyFont="1" applyAlignment="1">
      <alignment horizontal="center"/>
    </xf>
    <xf numFmtId="0" fontId="20" fillId="0" borderId="0" xfId="0" applyFont="1" applyAlignment="1">
      <alignment vertical="center"/>
    </xf>
    <xf numFmtId="0" fontId="48" fillId="0" borderId="0" xfId="0" applyFont="1" applyAlignment="1">
      <alignment vertical="center"/>
    </xf>
    <xf numFmtId="0" fontId="23" fillId="0" borderId="0" xfId="0" applyFont="1" applyAlignment="1">
      <alignment vertical="center"/>
    </xf>
    <xf numFmtId="0" fontId="5" fillId="0" borderId="0" xfId="0" applyFont="1" applyAlignment="1">
      <alignment vertical="center"/>
    </xf>
    <xf numFmtId="2" fontId="49" fillId="0" borderId="0" xfId="0" applyNumberFormat="1" applyFont="1" applyAlignment="1">
      <alignment horizontal="right" vertical="top" wrapText="1"/>
    </xf>
    <xf numFmtId="0" fontId="38" fillId="0" borderId="23" xfId="0" applyFont="1" applyBorder="1" applyAlignment="1">
      <alignment horizontal="justify"/>
    </xf>
    <xf numFmtId="0" fontId="29" fillId="0" borderId="23" xfId="0" applyFont="1" applyBorder="1" applyAlignment="1">
      <alignment horizontal="left" vertical="top" wrapText="1"/>
    </xf>
    <xf numFmtId="0" fontId="38" fillId="0" borderId="23" xfId="0" applyFont="1" applyBorder="1" applyAlignment="1">
      <alignment vertical="top" wrapText="1"/>
    </xf>
    <xf numFmtId="0" fontId="38" fillId="0" borderId="24" xfId="0" applyFont="1" applyBorder="1" applyAlignment="1">
      <alignment vertical="top" wrapText="1"/>
    </xf>
    <xf numFmtId="0" fontId="38" fillId="0" borderId="24" xfId="0" applyFont="1" applyBorder="1" applyAlignment="1">
      <alignment horizontal="justify" vertical="top" wrapText="1"/>
    </xf>
    <xf numFmtId="2" fontId="29" fillId="0" borderId="23" xfId="0" applyNumberFormat="1" applyFont="1" applyBorder="1" applyAlignment="1">
      <alignment horizontal="left" vertical="top" wrapText="1"/>
    </xf>
    <xf numFmtId="0" fontId="29" fillId="0" borderId="23" xfId="0" applyFont="1" applyBorder="1" applyAlignment="1">
      <alignment horizontal="justify" vertical="top" wrapText="1"/>
    </xf>
    <xf numFmtId="0" fontId="38" fillId="0" borderId="23" xfId="0" applyFont="1" applyBorder="1" applyAlignment="1">
      <alignment horizontal="justify" vertical="top" wrapText="1"/>
    </xf>
    <xf numFmtId="4" fontId="29" fillId="0" borderId="23" xfId="0" applyNumberFormat="1" applyFont="1" applyBorder="1" applyAlignment="1">
      <alignment horizontal="justify" vertical="top" wrapText="1"/>
    </xf>
    <xf numFmtId="0" fontId="38" fillId="0" borderId="25" xfId="0" applyFont="1" applyBorder="1" applyAlignment="1">
      <alignment vertical="top" wrapText="1"/>
    </xf>
    <xf numFmtId="0" fontId="29" fillId="0" borderId="25" xfId="0" applyFont="1" applyBorder="1" applyAlignment="1">
      <alignment vertical="top" wrapText="1"/>
    </xf>
    <xf numFmtId="0" fontId="29" fillId="0" borderId="25" xfId="0" applyFont="1" applyBorder="1" applyAlignment="1">
      <alignment horizontal="left" vertical="top" wrapText="1"/>
    </xf>
    <xf numFmtId="0" fontId="29" fillId="0" borderId="27" xfId="0" applyFont="1" applyBorder="1" applyAlignment="1">
      <alignment vertical="top" wrapText="1"/>
    </xf>
    <xf numFmtId="0" fontId="29" fillId="0" borderId="27" xfId="0" applyFont="1" applyBorder="1" applyAlignment="1">
      <alignment horizontal="left" vertical="top" wrapText="1"/>
    </xf>
    <xf numFmtId="49" fontId="29" fillId="0" borderId="27" xfId="0" applyNumberFormat="1" applyFont="1" applyBorder="1" applyAlignment="1">
      <alignment vertical="top" wrapText="1"/>
    </xf>
    <xf numFmtId="168" fontId="29" fillId="0" borderId="23" xfId="0" applyNumberFormat="1" applyFont="1" applyBorder="1" applyAlignment="1">
      <alignment horizontal="left" vertical="center" wrapText="1"/>
    </xf>
    <xf numFmtId="0" fontId="38" fillId="0" borderId="25" xfId="0" applyFont="1" applyBorder="1" applyAlignment="1">
      <alignment horizontal="left" vertical="center" wrapText="1"/>
    </xf>
    <xf numFmtId="0" fontId="38" fillId="0" borderId="25" xfId="0" applyFont="1" applyBorder="1" applyAlignment="1">
      <alignment horizontal="center" vertical="center" wrapText="1"/>
    </xf>
    <xf numFmtId="0" fontId="29" fillId="0" borderId="24" xfId="0" applyFont="1" applyBorder="1"/>
    <xf numFmtId="0" fontId="29" fillId="0" borderId="24" xfId="0" applyFont="1" applyBorder="1" applyAlignment="1">
      <alignment horizontal="left" vertical="top" wrapText="1"/>
    </xf>
    <xf numFmtId="1" fontId="38" fillId="0" borderId="0" xfId="0" applyNumberFormat="1" applyFont="1" applyAlignment="1">
      <alignment horizontal="left" vertical="top"/>
    </xf>
    <xf numFmtId="49" fontId="29" fillId="0" borderId="0" xfId="0" applyNumberFormat="1" applyFont="1" applyAlignment="1">
      <alignment horizontal="left" vertical="top" wrapText="1"/>
    </xf>
    <xf numFmtId="49" fontId="29" fillId="0" borderId="0" xfId="0" applyNumberFormat="1" applyFont="1" applyAlignment="1">
      <alignment horizontal="left" vertical="top"/>
    </xf>
    <xf numFmtId="0" fontId="29" fillId="0" borderId="0" xfId="0" applyFont="1" applyAlignment="1">
      <alignment horizontal="center" vertical="center"/>
    </xf>
    <xf numFmtId="0" fontId="44" fillId="0" borderId="1" xfId="0" applyFont="1" applyBorder="1" applyAlignment="1">
      <alignment horizontal="center" vertical="center" wrapText="1"/>
    </xf>
    <xf numFmtId="0" fontId="44" fillId="0" borderId="7" xfId="0" applyFont="1" applyBorder="1" applyAlignment="1">
      <alignment horizontal="center" vertical="center" wrapText="1"/>
    </xf>
    <xf numFmtId="0" fontId="15" fillId="2" borderId="1" xfId="0" applyFont="1" applyFill="1" applyBorder="1" applyAlignment="1">
      <alignment horizontal="center" vertical="center" wrapText="1"/>
    </xf>
    <xf numFmtId="14" fontId="0" fillId="0" borderId="1" xfId="0" applyNumberFormat="1" applyBorder="1" applyAlignment="1">
      <alignment vertical="top" wrapText="1"/>
    </xf>
    <xf numFmtId="0" fontId="29" fillId="0" borderId="27" xfId="0" applyFont="1" applyFill="1" applyBorder="1" applyAlignment="1">
      <alignment horizontal="left" vertical="top" wrapText="1"/>
    </xf>
    <xf numFmtId="0" fontId="9" fillId="0" borderId="0" xfId="0" applyFont="1" applyAlignment="1">
      <alignment horizontal="center" vertical="center" wrapText="1"/>
    </xf>
    <xf numFmtId="0" fontId="11" fillId="0" borderId="0" xfId="0" applyFont="1" applyAlignment="1">
      <alignment horizontal="center" vertical="center"/>
    </xf>
    <xf numFmtId="0" fontId="14" fillId="0" borderId="0" xfId="0" applyFont="1" applyAlignment="1">
      <alignment horizontal="center" vertical="center" wrapText="1"/>
    </xf>
    <xf numFmtId="0" fontId="14" fillId="0" borderId="0" xfId="0" applyFont="1" applyAlignment="1">
      <alignment horizontal="center" vertical="center"/>
    </xf>
    <xf numFmtId="0" fontId="7" fillId="0" borderId="0" xfId="0" applyFont="1" applyAlignment="1">
      <alignment horizontal="center" vertical="center"/>
    </xf>
    <xf numFmtId="0" fontId="8" fillId="0" borderId="0" xfId="0" applyFont="1" applyAlignment="1">
      <alignment horizontal="center" vertical="center"/>
    </xf>
    <xf numFmtId="0" fontId="9" fillId="0" borderId="0" xfId="0" applyFont="1" applyAlignment="1">
      <alignment horizontal="center" vertical="center"/>
    </xf>
    <xf numFmtId="0" fontId="16" fillId="0" borderId="1" xfId="0" applyFont="1" applyBorder="1" applyAlignment="1">
      <alignment horizontal="center" vertical="center" wrapText="1"/>
    </xf>
    <xf numFmtId="0" fontId="8" fillId="0" borderId="1" xfId="0" applyFont="1" applyBorder="1" applyAlignment="1">
      <alignment horizontal="center" vertical="center" wrapText="1"/>
    </xf>
    <xf numFmtId="0" fontId="12" fillId="0" borderId="0" xfId="0" applyFont="1" applyAlignment="1">
      <alignment horizontal="center" vertical="center"/>
    </xf>
    <xf numFmtId="0" fontId="11" fillId="0" borderId="5" xfId="0" applyFont="1" applyBorder="1" applyAlignment="1">
      <alignment vertical="center"/>
    </xf>
    <xf numFmtId="0" fontId="16" fillId="0" borderId="6" xfId="0" applyFont="1" applyBorder="1" applyAlignment="1">
      <alignment horizontal="center" vertical="center" wrapText="1"/>
    </xf>
    <xf numFmtId="0" fontId="16" fillId="0" borderId="7" xfId="0" applyFont="1" applyBorder="1" applyAlignment="1">
      <alignment horizontal="center" vertical="center" wrapText="1"/>
    </xf>
    <xf numFmtId="49" fontId="15" fillId="0" borderId="0" xfId="0" applyNumberFormat="1" applyFont="1" applyAlignment="1">
      <alignment horizontal="left" vertical="top"/>
    </xf>
    <xf numFmtId="0" fontId="15" fillId="0" borderId="5" xfId="0" applyFont="1" applyBorder="1" applyAlignment="1">
      <alignment horizontal="left" vertical="center"/>
    </xf>
    <xf numFmtId="0" fontId="7" fillId="0" borderId="1" xfId="0" applyFont="1" applyBorder="1" applyAlignment="1">
      <alignment horizontal="center" vertical="center"/>
    </xf>
    <xf numFmtId="0" fontId="7" fillId="0" borderId="1" xfId="0" applyFont="1" applyBorder="1" applyAlignment="1">
      <alignment horizontal="center" vertical="center" wrapText="1"/>
    </xf>
    <xf numFmtId="0" fontId="7" fillId="0" borderId="8" xfId="0" applyFont="1" applyBorder="1" applyAlignment="1">
      <alignment horizontal="center" vertical="center" wrapText="1"/>
    </xf>
    <xf numFmtId="0" fontId="7" fillId="0" borderId="9" xfId="0" applyFont="1" applyBorder="1" applyAlignment="1">
      <alignment horizontal="center" vertical="center" wrapText="1"/>
    </xf>
    <xf numFmtId="0" fontId="7" fillId="0" borderId="11" xfId="0" applyFont="1" applyBorder="1" applyAlignment="1">
      <alignment horizontal="center" vertical="center" wrapText="1"/>
    </xf>
    <xf numFmtId="0" fontId="7" fillId="0" borderId="12" xfId="0" applyFont="1" applyBorder="1" applyAlignment="1">
      <alignment horizontal="center" vertical="center" wrapText="1"/>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10" xfId="0" applyFont="1" applyBorder="1" applyAlignment="1">
      <alignment horizontal="center"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21" fillId="0" borderId="0" xfId="0" applyFont="1" applyAlignment="1">
      <alignment horizontal="center" vertical="center" wrapText="1"/>
    </xf>
    <xf numFmtId="0" fontId="15" fillId="0" borderId="0" xfId="0" applyFont="1" applyAlignment="1">
      <alignment horizontal="center" vertical="center" wrapText="1"/>
    </xf>
    <xf numFmtId="0" fontId="15" fillId="0" borderId="0" xfId="0" applyFont="1" applyAlignment="1">
      <alignment horizontal="center" vertical="center"/>
    </xf>
    <xf numFmtId="0" fontId="23" fillId="0" borderId="0" xfId="0" applyFont="1" applyAlignment="1">
      <alignment horizontal="center" vertical="center"/>
    </xf>
    <xf numFmtId="0" fontId="20" fillId="0" borderId="0" xfId="0" applyFont="1" applyAlignment="1">
      <alignment horizontal="center" vertical="center"/>
    </xf>
    <xf numFmtId="0" fontId="21" fillId="0" borderId="0" xfId="0" applyFont="1" applyAlignment="1">
      <alignment horizontal="center"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2" fillId="0" borderId="1" xfId="0" applyFont="1" applyBorder="1" applyAlignment="1">
      <alignment horizontal="center" vertical="center"/>
    </xf>
    <xf numFmtId="0" fontId="25" fillId="0" borderId="0" xfId="0" applyFont="1" applyAlignment="1">
      <alignment horizontal="center"/>
    </xf>
    <xf numFmtId="0" fontId="17" fillId="0" borderId="0" xfId="0" applyFont="1" applyAlignment="1">
      <alignment horizontal="center"/>
    </xf>
    <xf numFmtId="0" fontId="8" fillId="0" borderId="0" xfId="0" applyFont="1" applyAlignment="1">
      <alignment horizontal="center" vertical="center" wrapText="1"/>
    </xf>
    <xf numFmtId="0" fontId="16" fillId="0" borderId="2" xfId="0" applyFont="1" applyBorder="1" applyAlignment="1">
      <alignment horizontal="center" vertical="center" wrapText="1"/>
    </xf>
    <xf numFmtId="0" fontId="16" fillId="0" borderId="3" xfId="0" applyFont="1" applyBorder="1" applyAlignment="1">
      <alignment horizontal="center" vertical="center" wrapText="1"/>
    </xf>
    <xf numFmtId="0" fontId="16" fillId="0" borderId="4" xfId="0" applyFont="1" applyBorder="1" applyAlignment="1">
      <alignment horizontal="center" vertical="center" wrapText="1"/>
    </xf>
    <xf numFmtId="0" fontId="22" fillId="0" borderId="1" xfId="0" applyFont="1" applyBorder="1" applyAlignment="1">
      <alignment horizontal="center" vertical="center"/>
    </xf>
    <xf numFmtId="0" fontId="13" fillId="0" borderId="1" xfId="0" applyFont="1" applyBorder="1" applyAlignment="1">
      <alignment horizontal="center" vertical="center" wrapText="1"/>
    </xf>
    <xf numFmtId="0" fontId="32" fillId="0" borderId="0" xfId="0" applyFont="1" applyAlignment="1">
      <alignment horizontal="center" vertical="center" wrapText="1"/>
    </xf>
    <xf numFmtId="0" fontId="33" fillId="0" borderId="0" xfId="0" applyFont="1" applyAlignment="1">
      <alignment horizontal="center"/>
    </xf>
    <xf numFmtId="0" fontId="16" fillId="0" borderId="0" xfId="0" applyFont="1" applyAlignment="1">
      <alignment horizontal="center" vertical="center"/>
    </xf>
    <xf numFmtId="0" fontId="30" fillId="0" borderId="0" xfId="0" applyFont="1" applyAlignment="1">
      <alignment horizontal="center" vertical="center"/>
    </xf>
    <xf numFmtId="0" fontId="31" fillId="0" borderId="0" xfId="0" applyFont="1" applyAlignment="1">
      <alignment horizontal="center" vertical="center"/>
    </xf>
    <xf numFmtId="0" fontId="7" fillId="0" borderId="0" xfId="0" applyFont="1" applyAlignment="1">
      <alignment horizontal="center" vertical="top" wrapText="1"/>
    </xf>
    <xf numFmtId="0" fontId="7" fillId="0" borderId="2" xfId="0" applyFont="1" applyBorder="1" applyAlignment="1">
      <alignment horizontal="center" vertical="center"/>
    </xf>
    <xf numFmtId="0" fontId="7" fillId="0" borderId="3" xfId="0" applyFont="1" applyBorder="1" applyAlignment="1">
      <alignment horizontal="center" vertical="center"/>
    </xf>
    <xf numFmtId="0" fontId="7" fillId="0" borderId="0" xfId="0" applyFont="1" applyAlignment="1">
      <alignment horizontal="center"/>
    </xf>
    <xf numFmtId="0" fontId="45" fillId="0" borderId="6" xfId="0" applyFont="1" applyBorder="1" applyAlignment="1">
      <alignment horizontal="center" vertical="center" textRotation="90" wrapText="1"/>
    </xf>
    <xf numFmtId="0" fontId="45" fillId="0" borderId="7" xfId="0" applyFont="1" applyBorder="1" applyAlignment="1">
      <alignment horizontal="center" vertical="center" textRotation="90" wrapText="1"/>
    </xf>
    <xf numFmtId="0" fontId="16" fillId="0" borderId="6" xfId="0" applyFont="1" applyBorder="1" applyAlignment="1">
      <alignment horizontal="center" vertical="center"/>
    </xf>
    <xf numFmtId="0" fontId="16" fillId="0" borderId="7" xfId="0" applyFont="1" applyBorder="1" applyAlignment="1">
      <alignment horizontal="center" vertical="center"/>
    </xf>
    <xf numFmtId="0" fontId="46" fillId="0" borderId="1" xfId="0" applyFont="1" applyBorder="1" applyAlignment="1">
      <alignment horizontal="center" vertical="center" wrapText="1"/>
    </xf>
    <xf numFmtId="0" fontId="17" fillId="0" borderId="1" xfId="0" applyFont="1" applyBorder="1" applyAlignment="1">
      <alignment horizontal="center" vertical="center" wrapText="1"/>
    </xf>
    <xf numFmtId="0" fontId="16" fillId="0" borderId="6" xfId="0" applyFont="1" applyBorder="1" applyAlignment="1">
      <alignment horizontal="center" vertical="center" textRotation="90" wrapText="1"/>
    </xf>
    <xf numFmtId="0" fontId="16" fillId="0" borderId="7" xfId="0" applyFont="1" applyBorder="1" applyAlignment="1">
      <alignment horizontal="center" vertical="center" textRotation="90" wrapText="1"/>
    </xf>
    <xf numFmtId="0" fontId="7" fillId="0" borderId="6" xfId="0" applyFont="1" applyBorder="1" applyAlignment="1">
      <alignment horizontal="center" vertical="center" textRotation="90" wrapText="1"/>
    </xf>
    <xf numFmtId="0" fontId="7" fillId="0" borderId="7" xfId="0" applyFont="1" applyBorder="1" applyAlignment="1">
      <alignment horizontal="center" vertical="center" textRotation="90" wrapText="1"/>
    </xf>
    <xf numFmtId="0" fontId="16" fillId="0" borderId="1" xfId="0" applyFont="1" applyBorder="1" applyAlignment="1">
      <alignment horizontal="center" vertical="center" textRotation="90" wrapText="1"/>
    </xf>
    <xf numFmtId="0" fontId="7" fillId="0" borderId="1" xfId="0" applyFont="1" applyBorder="1" applyAlignment="1">
      <alignment horizontal="center" vertical="center" textRotation="90" wrapText="1"/>
    </xf>
    <xf numFmtId="0" fontId="17" fillId="0" borderId="5" xfId="0" applyFont="1" applyBorder="1" applyAlignment="1">
      <alignment horizontal="center"/>
    </xf>
    <xf numFmtId="0" fontId="16" fillId="0" borderId="10" xfId="0" applyFont="1" applyBorder="1" applyAlignment="1">
      <alignment horizontal="center" vertical="center" wrapText="1"/>
    </xf>
    <xf numFmtId="0" fontId="16" fillId="0" borderId="8" xfId="0" applyFont="1" applyBorder="1" applyAlignment="1">
      <alignment horizontal="center" vertical="center" wrapText="1"/>
    </xf>
    <xf numFmtId="0" fontId="16" fillId="0" borderId="22" xfId="0" applyFont="1" applyBorder="1" applyAlignment="1">
      <alignment horizontal="center" vertical="center" wrapText="1"/>
    </xf>
    <xf numFmtId="0" fontId="16" fillId="0" borderId="11" xfId="0" applyFont="1" applyBorder="1" applyAlignment="1">
      <alignment horizontal="center" vertical="center" wrapText="1"/>
    </xf>
    <xf numFmtId="0" fontId="38" fillId="0" borderId="0" xfId="0" applyFont="1" applyAlignment="1">
      <alignment horizontal="center" wrapText="1"/>
    </xf>
    <xf numFmtId="0" fontId="38" fillId="0" borderId="0" xfId="0" applyFont="1" applyAlignment="1">
      <alignment horizontal="center"/>
    </xf>
    <xf numFmtId="0" fontId="20" fillId="0" borderId="0" xfId="0" applyFont="1" applyAlignment="1">
      <alignment horizontal="center"/>
    </xf>
  </cellXfs>
  <cellStyles count="2">
    <cellStyle name="Обычный" xfId="0" builtinId="0"/>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externalLink" Target="externalLinks/externalLink9.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5.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externalLink" Target="externalLinks/externalLink8.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2.xml"/><Relationship Id="rId5" Type="http://schemas.openxmlformats.org/officeDocument/2006/relationships/worksheet" Target="worksheets/sheet5.xml"/><Relationship Id="rId15" Type="http://schemas.openxmlformats.org/officeDocument/2006/relationships/externalLink" Target="externalLinks/externalLink3.xml"/><Relationship Id="rId23" Type="http://schemas.openxmlformats.org/officeDocument/2006/relationships/externalLink" Target="externalLinks/externalLink11.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7.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 Id="rId22" Type="http://schemas.openxmlformats.org/officeDocument/2006/relationships/externalLink" Target="externalLinks/externalLink10.xml"/><Relationship Id="rId27"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4.6266388255610247E-2"/>
          <c:y val="9.9377274720983594E-2"/>
          <c:w val="0.88653886218008915"/>
          <c:h val="0.73898354729221216"/>
        </c:manualLayout>
      </c:layout>
      <c:lineChart>
        <c:grouping val="standard"/>
        <c:varyColors val="0"/>
        <c:ser>
          <c:idx val="6"/>
          <c:order val="0"/>
          <c:tx>
            <c:strRef>
              <c:f>'5. анализ эконом эфф'!$A$83</c:f>
              <c:strCache>
                <c:ptCount val="1"/>
                <c:pt idx="0">
                  <c:v>Накопленный чистый денежный поток</c:v>
                </c:pt>
              </c:strCache>
            </c:strRef>
          </c:tx>
          <c:spPr>
            <a:ln>
              <a:prstDash val="sysDash"/>
            </a:ln>
          </c:spPr>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эфф'!$B$83,'5. анализ эконом эфф'!$C$83,'5. анализ эконом эфф'!$D$83:$R$83)</c:f>
              <c:numCache>
                <c:formatCode>#,##0</c:formatCode>
                <c:ptCount val="17"/>
                <c:pt idx="0">
                  <c:v>0</c:v>
                </c:pt>
                <c:pt idx="1">
                  <c:v>977375.2548747079</c:v>
                </c:pt>
                <c:pt idx="2">
                  <c:v>2578733.1315690731</c:v>
                </c:pt>
                <c:pt idx="3">
                  <c:v>4330220.6853413284</c:v>
                </c:pt>
                <c:pt idx="4">
                  <c:v>6251921.0270123705</c:v>
                </c:pt>
                <c:pt idx="5">
                  <c:v>8360789.2460389407</c:v>
                </c:pt>
                <c:pt idx="6">
                  <c:v>10675493.06523324</c:v>
                </c:pt>
                <c:pt idx="7">
                  <c:v>13200534.023096114</c:v>
                </c:pt>
                <c:pt idx="8">
                  <c:v>15974602.287879493</c:v>
                </c:pt>
                <c:pt idx="9">
                  <c:v>19022628.097260129</c:v>
                </c:pt>
                <c:pt idx="10">
                  <c:v>22372070.790731847</c:v>
                </c:pt>
                <c:pt idx="11">
                  <c:v>26053178.287828349</c:v>
                </c:pt>
                <c:pt idx="12">
                  <c:v>30099273.43907183</c:v>
                </c:pt>
                <c:pt idx="13">
                  <c:v>34547070.054136112</c:v>
                </c:pt>
                <c:pt idx="14">
                  <c:v>39437021.706206784</c:v>
                </c:pt>
                <c:pt idx="15">
                  <c:v>44813706.737091079</c:v>
                </c:pt>
                <c:pt idx="16">
                  <c:v>50726253.247568481</c:v>
                </c:pt>
              </c:numCache>
            </c:numRef>
          </c:val>
          <c:smooth val="0"/>
          <c:extLst>
            <c:ext xmlns:c16="http://schemas.microsoft.com/office/drawing/2014/chart" uri="{C3380CC4-5D6E-409C-BE32-E72D297353CC}">
              <c16:uniqueId val="{00000000-71F3-41A1-BE93-BC4B78A94A91}"/>
            </c:ext>
          </c:extLst>
        </c:ser>
        <c:ser>
          <c:idx val="7"/>
          <c:order val="1"/>
          <c:tx>
            <c:strRef>
              <c:f>'5. анализ эконом эфф'!$A$85</c:f>
              <c:strCache>
                <c:ptCount val="1"/>
                <c:pt idx="0">
                  <c:v>Дисконтированный денежный поток (PV)</c:v>
                </c:pt>
              </c:strCache>
            </c:strRef>
          </c:tx>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эфф'!$B$85,'5. анализ эконом эфф'!$C$85,'5. анализ эконом эфф'!$D$85:$R$85)</c:f>
              <c:numCache>
                <c:formatCode>#,##0</c:formatCode>
                <c:ptCount val="17"/>
                <c:pt idx="0">
                  <c:v>0</c:v>
                </c:pt>
                <c:pt idx="1">
                  <c:v>977375.2548747079</c:v>
                </c:pt>
                <c:pt idx="2">
                  <c:v>1417130.8643312966</c:v>
                </c:pt>
                <c:pt idx="3">
                  <c:v>1371671.6687072252</c:v>
                </c:pt>
                <c:pt idx="4">
                  <c:v>1331834.7336442189</c:v>
                </c:pt>
                <c:pt idx="5">
                  <c:v>1293408.3729368492</c:v>
                </c:pt>
                <c:pt idx="6">
                  <c:v>1256328.4967635772</c:v>
                </c:pt>
                <c:pt idx="7">
                  <c:v>1212823.9545890626</c:v>
                </c:pt>
                <c:pt idx="8">
                  <c:v>1179147.2424245656</c:v>
                </c:pt>
                <c:pt idx="9">
                  <c:v>1146544.966982468</c:v>
                </c:pt>
                <c:pt idx="10">
                  <c:v>1114978.6729406386</c:v>
                </c:pt>
                <c:pt idx="11">
                  <c:v>1084411.3768443551</c:v>
                </c:pt>
                <c:pt idx="12">
                  <c:v>1054807.5105893305</c:v>
                </c:pt>
                <c:pt idx="13">
                  <c:v>1026132.8668124044</c:v>
                </c:pt>
                <c:pt idx="14">
                  <c:v>998354.54616657866</c:v>
                </c:pt>
                <c:pt idx="15">
                  <c:v>971440.90645089967</c:v>
                </c:pt>
                <c:pt idx="16">
                  <c:v>945361.51356064493</c:v>
                </c:pt>
              </c:numCache>
            </c:numRef>
          </c:val>
          <c:smooth val="0"/>
          <c:extLst>
            <c:ext xmlns:c16="http://schemas.microsoft.com/office/drawing/2014/chart" uri="{C3380CC4-5D6E-409C-BE32-E72D297353CC}">
              <c16:uniqueId val="{00000001-71F3-41A1-BE93-BC4B78A94A91}"/>
            </c:ext>
          </c:extLst>
        </c:ser>
        <c:dLbls>
          <c:showLegendKey val="0"/>
          <c:showVal val="0"/>
          <c:showCatName val="0"/>
          <c:showSerName val="0"/>
          <c:showPercent val="0"/>
          <c:showBubbleSize val="0"/>
        </c:dLbls>
        <c:smooth val="0"/>
        <c:axId val="184779520"/>
        <c:axId val="184781056"/>
      </c:lineChart>
      <c:catAx>
        <c:axId val="184779520"/>
        <c:scaling>
          <c:orientation val="minMax"/>
        </c:scaling>
        <c:delete val="0"/>
        <c:axPos val="b"/>
        <c:numFmt formatCode="General" sourceLinked="1"/>
        <c:majorTickMark val="out"/>
        <c:minorTickMark val="none"/>
        <c:tickLblPos val="low"/>
        <c:crossAx val="184781056"/>
        <c:crosses val="autoZero"/>
        <c:auto val="1"/>
        <c:lblAlgn val="ctr"/>
        <c:lblOffset val="50"/>
        <c:tickLblSkip val="1"/>
        <c:noMultiLvlLbl val="0"/>
      </c:catAx>
      <c:valAx>
        <c:axId val="184781056"/>
        <c:scaling>
          <c:orientation val="minMax"/>
        </c:scaling>
        <c:delete val="0"/>
        <c:axPos val="l"/>
        <c:majorGridlines/>
        <c:numFmt formatCode="#,##0" sourceLinked="1"/>
        <c:majorTickMark val="out"/>
        <c:minorTickMark val="none"/>
        <c:tickLblPos val="nextTo"/>
        <c:txPr>
          <a:bodyPr/>
          <a:lstStyle/>
          <a:p>
            <a:pPr>
              <a:defRPr sz="700"/>
            </a:pPr>
            <a:endParaRPr lang="ru-RU"/>
          </a:p>
        </c:txPr>
        <c:crossAx val="184779520"/>
        <c:crosses val="autoZero"/>
        <c:crossBetween val="between"/>
      </c:valAx>
    </c:plotArea>
    <c:legend>
      <c:legendPos val="r"/>
      <c:layout>
        <c:manualLayout>
          <c:xMode val="edge"/>
          <c:yMode val="edge"/>
          <c:x val="0.21114805097553971"/>
          <c:y val="0.93152294334372487"/>
          <c:w val="0.57228299587551557"/>
          <c:h val="6.6361743530785181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246529</xdr:colOff>
      <xdr:row>28</xdr:row>
      <xdr:rowOff>141942</xdr:rowOff>
    </xdr:from>
    <xdr:to>
      <xdr:col>11</xdr:col>
      <xdr:colOff>661147</xdr:colOff>
      <xdr:row>42</xdr:row>
      <xdr:rowOff>222377</xdr:rowOff>
    </xdr:to>
    <xdr:graphicFrame macro="">
      <xdr:nvGraphicFramePr>
        <xdr:cNvPr id="2" name="Диаграмма 1">
          <a:extLst>
            <a:ext uri="{FF2B5EF4-FFF2-40B4-BE49-F238E27FC236}">
              <a16:creationId xmlns:a16="http://schemas.microsoft.com/office/drawing/2014/main" id="{C3781088-5178-45C9-A2BA-51D83725679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0.93262</cdr:x>
      <cdr:y>0.844</cdr:y>
    </cdr:from>
    <cdr:to>
      <cdr:x>0.98511</cdr:x>
      <cdr:y>0.90643</cdr:y>
    </cdr:to>
    <cdr:sp macro="" textlink="">
      <cdr:nvSpPr>
        <cdr:cNvPr id="2" name="TextBox 1"/>
        <cdr:cNvSpPr txBox="1"/>
      </cdr:nvSpPr>
      <cdr:spPr>
        <a:xfrm xmlns:a="http://schemas.openxmlformats.org/drawingml/2006/main">
          <a:off x="10740791" y="3069166"/>
          <a:ext cx="604543" cy="227005"/>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http://erp.tomsknipineft:8080/1922/&#1044;&#1086;&#1075;&#1086;&#1074;&#1086;&#1088;/&#1055;&#1088;&#1080;&#1083;&#1086;&#1078;&#1077;&#1085;&#1080;&#1077;%20&#1055;&#1057;&#1044;1922.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42;&#1086;&#1089;&#1090;&#1086;&#1095;&#1085;&#1086;-&#1042;&#1077;&#1103;&#1082;&#1089;&#1082;&#1086;&#1077;%20&#1085;.&#1084;\000_&#1056;&#1045;&#1050;_&#1055;&#1058;&#1047;_&#1057;&#1048;&#1044;_&#1043;&#1088;&#1072;&#1076;&#1087;&#1083;_&#1054;&#1073;&#1091;&#1089;&#1090;&#1088;.&#1042;&#1086;&#1089;&#1090;.-&#1042;&#1077;&#1103;&#1082;&#1089;&#1082;&#1086;&#1075;&#1086;%20&#1084;.&#1085;.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54;&#1073;&#1091;&#1089;&#1090;&#1088;&#1086;&#1081;&#1089;&#1090;&#1074;&#1086;%20&#1057;&#1088;&#1077;&#1076;&#1085;&#1077;&#1084;&#1072;&#1082;&#1072;&#1088;&#1080;&#1093;&#1080;&#1085;&#1089;&#1082;&#1086;&#1075;&#1086;%20&#1085;.&#1084;.%20&#1050;&#1091;&#1089;&#1090;%20&#8470;1\000_05_&#1043;&#1088;&#1072;&#1076;&#1087;&#1083;&#1072;&#1085;_&#1057;&#1088;&#1077;&#1076;&#1085;&#1077;&#1084;&#1072;&#1082;&#1072;&#1088;&#1080;&#1093;&#1080;&#1085;&#1089;&#1082;&#1086;&#1077;%20&#1082;&#1091;&#1089;&#1090;1.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I:\DELIVERY\&#1055;&#1056;&#1040;&#1049;&#1057;_2000%20&#1054;&#1058;%2020_01_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I:\DELIVERY\&#1052;&#1086;&#1080;%20&#1076;&#1086;&#1082;&#1091;&#1084;&#1077;&#1085;&#1090;&#1099;\&#1050;&#1085;&#1080;&#1075;&#1072;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Beta\management\Documents%20and%20Settings\user.KLG0043\&#1056;&#1072;&#1073;&#1086;&#1095;&#1080;&#1081;%20&#1089;&#1090;&#1086;&#1083;\&#1044;&#1080;&#1085;&#1072;&#1088;&#1072;\Documents%20and%20Settings\afismagilov\Local%20Settings\Temporary%20Internet%20Files\OLK164\&#1055;&#1044;&#1056;+&#1041;&#1102;&#1076;&#1078;&#1077;&#1090;%20&#1070;&#1053;&#1043;%20&#1053;&#1058;&#1062;%20&#1059;&#1092;&#1072;%20(2005-2006)v3.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Files\&#1089;&#1086;&#1093;&#1088;&#1072;&#1085;&#1080;&#1090;&#110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I:\DELIVERY\&#1044;&#1054;&#1043;&#1054;&#1042;&#1054;&#1056;&#1040;\&#1044;&#1054;&#1043;&#1054;&#1042;&#1054;&#1056;&#1040;%202000\07_&#1059;&#1093;&#1090;&#1072;\107-07_00\&#1048;&#1089;&#1093;&#1086;&#1076;&#1085;&#1080;&#1082;&#1080;\&#1064;&#1082;&#1072;&#1092;&#1099;_end.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Beta\management\Documents%20and%20Settings\PowerUser\Local%20Settings\Temporary%20Internet%20Files\OLK1F\&#1053;&#1077;&#1076;&#1088;&#1072;\&#1057;&#1084;&#1077;&#1090;&#1099;_12.12.2008&#1075;\000_&#1056;&#1045;&#1050;_&#1055;&#1058;&#1047;_&#1053;&#1103;&#1076;&#1077;&#1081;&#1102;&#1089;&#1082;&#1086;&#1075;&#1086;.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Beta\management\Documents%20and%20Settings\avchebykin\Local%20Settings\Temporary%20Internet%20Files\OLK82\828_&#1057;&#1048;&#1044;_&#1052;&#1077;&#1078;&#1077;&#1074;&#1086;&#1081;%20&#1087;&#1083;&#1072;&#1085;_&#1056;&#1077;&#1082;&#1091;&#1083;_&#1043;&#1088;&#1072;&#1076;&#1087;&#1083;&#1072;&#1085;_&#1057;.&#1041;&#1072;&#1075;&#1072;&#1085;%20&#1069;&#1083;&#1077;&#1082;&#1090;&#1088;&#1086;&#1089;&#1085;.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1089;&#1086;&#1093;&#1088;&#1072;&#1085;&#1080;&#1090;&#1100;.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p-fs02\uks$\&#1057;&#1084;&#1077;&#1090;&#1099;\&#1057;&#1084;&#1077;&#1090;&#1072;%202009\&#1054;&#1054;&#1054;%20&#1056;&#1053;%20&#1057;&#1077;&#1074;&#1077;&#1088;&#1085;&#1072;&#1103;%20&#1085;&#1077;&#1092;&#1090;&#1100;\&#1058;&#1077;&#1085;&#1076;&#1077;&#1088;_&#1040;&#1082;&#1090;%20&#1074;&#1099;&#1073;&#1086;&#1088;&#1072;_&#1056;&#1077;&#1082;&#1091;&#1083;_&#1057;&#1088;&#1077;&#1076;&#1085;&#1077;&#1084;&#1072;&#1082;&#1072;&#1088;&#1080;&#1093;&#1080;&#1085;&#1089;&#1082;&#1086;&#1077;%20&#1042;&#1072;&#1093;&#1090;-&#1081;%20&#1082;&#1086;&#1084;&#108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График"/>
      <sheetName val="СС"/>
      <sheetName val="Топографо-геодезические работы"/>
      <sheetName val=" Инженерно-геологические работы"/>
      <sheetName val=" Инженерно-гидрологически работ"/>
      <sheetName val="Смета №4"/>
      <sheetName val="Смета №5"/>
      <sheetName val="Обследование"/>
      <sheetName val="Экспертизы"/>
      <sheetName val="Сводная сммета_ИСП"/>
      <sheetName val="топография"/>
      <sheetName val="См-2 проектн"/>
      <sheetName val="Приложение ПСД1922"/>
    </sheetNames>
    <sheetDataSet>
      <sheetData sheetId="0"/>
      <sheetData sheetId="1"/>
      <sheetData sheetId="2"/>
      <sheetData sheetId="3"/>
      <sheetData sheetId="4"/>
      <sheetData sheetId="5"/>
      <sheetData sheetId="6"/>
      <sheetData sheetId="7"/>
      <sheetData sheetId="8"/>
      <sheetData sheetId="9" refreshError="1"/>
      <sheetData sheetId="10" refreshError="1"/>
      <sheetData sheetId="11" refreshError="1"/>
      <sheetData sheetId="12"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48">
          <cell r="J48">
            <v>13.0611</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 val="топо"/>
      <sheetName val="Смета"/>
      <sheetName val="13.1"/>
      <sheetName val="топография"/>
    </sheetNames>
    <sheetDataSet>
      <sheetData sheetId="0"/>
      <sheetData sheetId="1"/>
      <sheetData sheetId="2"/>
      <sheetData sheetId="3"/>
      <sheetData sheetId="4"/>
      <sheetData sheetId="5" refreshError="1"/>
      <sheetData sheetId="6" refreshError="1"/>
      <sheetData sheetId="7" refreshError="1"/>
      <sheetData sheetId="8"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райс на 9114"/>
      <sheetName val="Коэфф1."/>
      <sheetName val="Прайс лист"/>
      <sheetName val="СП"/>
      <sheetName val="КП"/>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Прайс_на_9114"/>
      <sheetName val="Коэфф1_1"/>
      <sheetName val="Прайс_лист"/>
      <sheetName val="см8"/>
      <sheetName val="топография"/>
      <sheetName val="ПРАЙС_2000 ОТ 20_01_00"/>
      <sheetName val="Данные для расчёта сметы"/>
      <sheetName val="Смета"/>
      <sheetName val="свод"/>
      <sheetName val="#ССЫЛКА"/>
      <sheetName val="93-110"/>
      <sheetName val="свод1"/>
      <sheetName val="СметаСводная Рыб"/>
      <sheetName val="Пояснение "/>
      <sheetName val="сводная"/>
      <sheetName val="БП НОВЫЙ"/>
      <sheetName val="кп (3)"/>
      <sheetName val="СметаСводная павильон"/>
      <sheetName val="Лист3"/>
      <sheetName val="информация"/>
      <sheetName val="Пример расчета"/>
      <sheetName val="СметаСводная"/>
      <sheetName val="Итог"/>
      <sheetName val="СметаСводная снег"/>
      <sheetName val="sapactivexlhiddensheet"/>
      <sheetName val="ПДР"/>
      <sheetName val="таблица руководству"/>
      <sheetName val="Суточная добыча за неделю"/>
      <sheetName val="Сервис_x0000__x0000__x0000__x0000__x0000__x0000__x0000__x0000__x0000__x0009__x0000_✈ʷ_x0000__x0004__x0000__x0000__x0000__x0000__x0000__x0000_ᩀʷ_x0000__x0000_"/>
      <sheetName val="Лист1"/>
      <sheetName val="Обновление"/>
      <sheetName val="Цена"/>
      <sheetName val="Product"/>
      <sheetName val="Сервис_x0000__x0000__x0000__x0000__x0000__x0000__x0000__x0000__x0000_ _x0000_✈ʷ_x0000__x0004__x0000__x0000__x0000__x0000__x0000__x0000_ᩀʷ_x0000__x0000_"/>
      <sheetName val="янв."/>
      <sheetName val="Таблица 4 АСУТП"/>
      <sheetName val="Спр_общий"/>
      <sheetName val="Ярково"/>
      <sheetName val="шаблон"/>
      <sheetName val="list"/>
    </sheetNames>
    <sheetDataSet>
      <sheetData sheetId="0" refreshError="1"/>
      <sheetData sheetId="1" refreshError="1">
        <row r="7">
          <cell r="E7">
            <v>1</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Цена"/>
      <sheetName val="Product"/>
      <sheetName val="Обновление"/>
      <sheetName val="Лист1"/>
      <sheetName val="Книга1"/>
      <sheetName val="График"/>
      <sheetName val="Коэфф1."/>
      <sheetName val="Суточная"/>
      <sheetName val="Зап-3- СЦБ"/>
      <sheetName val="Смета"/>
      <sheetName val="Смета2 проект. раб."/>
      <sheetName val="смета 2 проект. работы"/>
      <sheetName val="Кредиты"/>
      <sheetName val="топография"/>
      <sheetName val="Шкаф"/>
      <sheetName val="Прайс лист"/>
      <sheetName val="1.2 геол"/>
      <sheetName val="5 П"/>
      <sheetName val="3 акт П"/>
      <sheetName val="1.1 геод"/>
      <sheetName val="MAIN_PARAMETERS"/>
      <sheetName val="4сд"/>
      <sheetName val="2сд"/>
      <sheetName val="7сд"/>
      <sheetName val="медведицкая"/>
      <sheetName val="медведицкая (2)"/>
      <sheetName val="Сумма прописью"/>
      <sheetName val="132-155"/>
      <sheetName val="зай"/>
      <sheetName val="сводная рд"/>
      <sheetName val="волгард"/>
      <sheetName val="706-793вл"/>
      <sheetName val="626-706вл"/>
      <sheetName val="прим-рд"/>
      <sheetName val="нпс2рд"/>
      <sheetName val="нпс3рд "/>
      <sheetName val="нпс кириши рд"/>
      <sheetName val="73-94рд"/>
      <sheetName val="538-626"/>
      <sheetName val="515-538рд"/>
      <sheetName val="дружба"/>
      <sheetName val="яросл2"/>
      <sheetName val="155-253"/>
      <sheetName val="обследование"/>
      <sheetName val="новгород"/>
      <sheetName val="515-538"/>
      <sheetName val="НПС-2"/>
      <sheetName val="НПС-3 "/>
      <sheetName val="которосль"/>
      <sheetName val="улейма"/>
      <sheetName val="ярославль"/>
      <sheetName val="уфа"/>
      <sheetName val="#ССЫЛКА"/>
      <sheetName val="Лист2"/>
      <sheetName val="Лист3"/>
      <sheetName val="Смета 1"/>
      <sheetName val="вариант"/>
      <sheetName val="ПДР"/>
      <sheetName val="Коэф"/>
      <sheetName val="DMTR_BP_03"/>
      <sheetName val="Calc"/>
      <sheetName val="ID"/>
      <sheetName val="РП"/>
      <sheetName val="Таблица 2"/>
      <sheetName val="К.рын"/>
      <sheetName val="СС"/>
      <sheetName val="информация"/>
      <sheetName val="Таблица 3"/>
      <sheetName val="Summary"/>
      <sheetName val="Tabelle3"/>
      <sheetName val="Данные для расчёта сметы"/>
      <sheetName val="ПОДПИСИ"/>
      <sheetName val="медведицкая_(2)"/>
      <sheetName val="Сумма_прописью"/>
      <sheetName val="сводная_рд"/>
      <sheetName val="нпс3рд_"/>
      <sheetName val="нпс_кириши_рд"/>
      <sheetName val="НПС-3_"/>
      <sheetName val="Список прогонов за месяц"/>
      <sheetName val="1.1"/>
      <sheetName val="свод"/>
      <sheetName val="93-110"/>
      <sheetName val="Сводная"/>
      <sheetName val="Восстановл_Лист44"/>
      <sheetName val="Восстановл_Лист6"/>
      <sheetName val="Восстановл_Лист4"/>
      <sheetName val="Восстановл_Лист45"/>
      <sheetName val="Восстановл_Лист9"/>
      <sheetName val="Восстановл_Лист10"/>
      <sheetName val="Восстановл_Лист46"/>
      <sheetName val="Восстановл_Лист11"/>
      <sheetName val="Восстановл_Лист20"/>
      <sheetName val="Восстановл_Лист49"/>
      <sheetName val="Восстановл_Лист21"/>
      <sheetName val="Расчет зарплаты"/>
      <sheetName val="Табл38-7"/>
      <sheetName val="ЭХЗ"/>
      <sheetName val="№5 СУБ Инж защ"/>
      <sheetName val="13.1"/>
      <sheetName val="Харьяга-индига(ПР-Трасса+реки)"/>
      <sheetName val="к.84-к.83"/>
      <sheetName val="свод 2"/>
      <sheetName val="HP и оргтехника"/>
      <sheetName val="свод 3"/>
      <sheetName val="СметаСводная Колпино"/>
      <sheetName val="СметаСводная"/>
      <sheetName val="См3 СЦБ-зап"/>
      <sheetName val="ИГ1"/>
      <sheetName val="СметаСводная снег"/>
      <sheetName val="см8"/>
      <sheetName val="Смета 7"/>
      <sheetName val="Смета 1свод"/>
      <sheetName val="шаблон"/>
      <sheetName val="Ф-1"/>
      <sheetName val="Справочники"/>
      <sheetName val="Разработка проекта"/>
      <sheetName val="RSOILBAL"/>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refreshError="1"/>
      <sheetData sheetId="39"/>
      <sheetData sheetId="40"/>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sheetData sheetId="77" refreshError="1"/>
      <sheetData sheetId="78"/>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ДР"/>
      <sheetName val="Бюджет"/>
    </sheetNames>
    <sheetDataSet>
      <sheetData sheetId="0" refreshError="1"/>
      <sheetData sheetId="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тоимость"/>
      <sheetName val="Коэфф1."/>
      <sheetName val="в работу"/>
      <sheetName val="Нижний ур."/>
      <sheetName val="Нижний NEW"/>
      <sheetName val="ЗИП_НУ"/>
      <sheetName val="Лист2"/>
      <sheetName val="ВерхУров"/>
      <sheetName val="Прайс лист"/>
      <sheetName val="СП"/>
      <sheetName val="КП"/>
      <sheetName val="КП-1"/>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ЭХЗ"/>
      <sheetName val="Лист1"/>
      <sheetName val="Обновление"/>
      <sheetName val="Цена"/>
      <sheetName val="Product"/>
      <sheetName val="13.1"/>
      <sheetName val="Шкафы_end"/>
      <sheetName val="СМЕТА проект"/>
      <sheetName val="топография"/>
      <sheetName val="Calc"/>
      <sheetName val="ПДР"/>
      <sheetName val="Кредиты"/>
      <sheetName val="sapactivexlhiddensheet"/>
      <sheetName val="трансформация1"/>
      <sheetName val="Все ОС"/>
      <sheetName val="к.84-к.83"/>
      <sheetName val="HP и оргтехника"/>
      <sheetName val="MAIN_PARAMETERS"/>
      <sheetName val="Данные для расчёта сметы"/>
      <sheetName val="Смета"/>
      <sheetName val="93-110"/>
      <sheetName val="Пример расчета"/>
      <sheetName val="БД"/>
      <sheetName val="Summary"/>
      <sheetName val="1ПС"/>
      <sheetName val="5ОборРабМест(HP)"/>
      <sheetName val="Лист опроса"/>
      <sheetName val="COS&amp; SG&amp;A Classification"/>
      <sheetName val="reconciliation"/>
      <sheetName val="свод 2"/>
    </sheetNames>
    <sheetDataSet>
      <sheetData sheetId="0" refreshError="1"/>
      <sheetData sheetId="1" refreshError="1">
        <row r="23">
          <cell r="E23">
            <v>30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s>
    <sheetDataSet>
      <sheetData sheetId="0" refreshError="1">
        <row r="37">
          <cell r="J37">
            <v>1</v>
          </cell>
        </row>
        <row r="42">
          <cell r="I42">
            <v>38.200000000000003</v>
          </cell>
        </row>
        <row r="45">
          <cell r="J45">
            <v>20</v>
          </cell>
        </row>
        <row r="48">
          <cell r="J48">
            <v>11.324</v>
          </cell>
        </row>
      </sheetData>
      <sheetData sheetId="1" refreshError="1"/>
      <sheetData sheetId="2" refreshError="1"/>
      <sheetData sheetId="3" refreshError="1"/>
      <sheetData sheetId="4"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32">
          <cell r="C32" t="str">
            <v>«Обустройство Северо - Баганского нефтяного месторождения. Электроснабжение».</v>
          </cell>
        </row>
        <row r="34">
          <cell r="C34" t="str">
            <v>ООО «РН-Северная нефть»</v>
          </cell>
        </row>
        <row r="35">
          <cell r="J35">
            <v>27.2</v>
          </cell>
        </row>
        <row r="36">
          <cell r="J36">
            <v>2</v>
          </cell>
        </row>
        <row r="38">
          <cell r="J38">
            <v>3</v>
          </cell>
        </row>
        <row r="42">
          <cell r="J42">
            <v>18</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Смета рекультивация"/>
      <sheetName val="меж план"/>
      <sheetName val="Рекультивация"/>
      <sheetName val="ххх"/>
      <sheetName val="градоплан"/>
      <sheetName val="Освоение лесов"/>
    </sheetNames>
    <sheetDataSet>
      <sheetData sheetId="0" refreshError="1">
        <row r="47">
          <cell r="J47">
            <v>0</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70B5F4-6E1D-4CC7-8DE4-5CF2D7CA5716}">
  <sheetPr codeName="Лист1">
    <pageSetUpPr fitToPage="1"/>
  </sheetPr>
  <dimension ref="A1:X49"/>
  <sheetViews>
    <sheetView tabSelected="1" topLeftCell="A26" zoomScale="55" zoomScaleNormal="55" workbookViewId="0">
      <selection activeCell="C49" sqref="C49"/>
    </sheetView>
  </sheetViews>
  <sheetFormatPr defaultColWidth="9.140625" defaultRowHeight="15" x14ac:dyDescent="0.25"/>
  <cols>
    <col min="1" max="1" width="6.140625" customWidth="1"/>
    <col min="2" max="2" width="90" customWidth="1"/>
    <col min="3" max="3" width="91.42578125" customWidth="1"/>
    <col min="4" max="4" width="12" customWidth="1"/>
    <col min="5" max="5" width="14.42578125" customWidth="1"/>
    <col min="14" max="14" width="12.5703125" bestFit="1" customWidth="1"/>
    <col min="15" max="24" width="8.85546875" customWidth="1"/>
  </cols>
  <sheetData>
    <row r="1" spans="1:24" s="3" customFormat="1" ht="18.75" customHeight="1" x14ac:dyDescent="0.25">
      <c r="A1" s="2"/>
      <c r="C1" s="4" t="s">
        <v>0</v>
      </c>
      <c r="F1"/>
      <c r="G1"/>
      <c r="H1"/>
      <c r="I1"/>
      <c r="J1"/>
      <c r="K1"/>
      <c r="L1"/>
      <c r="M1"/>
      <c r="N1"/>
      <c r="O1"/>
      <c r="P1"/>
      <c r="Q1"/>
      <c r="R1"/>
      <c r="S1"/>
      <c r="T1"/>
      <c r="U1"/>
      <c r="V1"/>
      <c r="W1"/>
      <c r="X1"/>
    </row>
    <row r="2" spans="1:24" s="3" customFormat="1" ht="18.75" customHeight="1" x14ac:dyDescent="0.3">
      <c r="A2" s="2"/>
      <c r="C2" s="5" t="s">
        <v>1</v>
      </c>
      <c r="F2"/>
      <c r="G2"/>
      <c r="H2"/>
      <c r="I2"/>
      <c r="J2"/>
      <c r="K2"/>
      <c r="L2"/>
      <c r="M2"/>
      <c r="N2"/>
      <c r="O2"/>
      <c r="P2"/>
      <c r="Q2"/>
      <c r="R2"/>
      <c r="S2"/>
      <c r="T2"/>
      <c r="U2"/>
      <c r="V2"/>
      <c r="W2"/>
      <c r="X2"/>
    </row>
    <row r="3" spans="1:24" s="3" customFormat="1" ht="18.75" x14ac:dyDescent="0.3">
      <c r="A3" s="6"/>
      <c r="C3" s="5" t="s">
        <v>2</v>
      </c>
      <c r="F3"/>
      <c r="G3"/>
      <c r="H3"/>
      <c r="I3"/>
      <c r="J3"/>
      <c r="K3"/>
      <c r="L3"/>
      <c r="M3"/>
      <c r="N3"/>
      <c r="O3"/>
      <c r="P3"/>
      <c r="Q3"/>
      <c r="R3"/>
      <c r="S3"/>
      <c r="T3"/>
      <c r="U3"/>
      <c r="V3"/>
      <c r="W3"/>
      <c r="X3"/>
    </row>
    <row r="4" spans="1:24" s="3" customFormat="1" ht="15.75" x14ac:dyDescent="0.25">
      <c r="A4" s="6"/>
      <c r="F4"/>
      <c r="G4"/>
      <c r="H4"/>
      <c r="I4"/>
      <c r="J4"/>
      <c r="K4"/>
      <c r="L4"/>
      <c r="M4"/>
      <c r="N4"/>
      <c r="O4"/>
      <c r="P4"/>
      <c r="Q4"/>
      <c r="R4"/>
      <c r="S4"/>
      <c r="T4"/>
      <c r="U4"/>
      <c r="V4"/>
      <c r="W4"/>
      <c r="X4"/>
    </row>
    <row r="5" spans="1:24" s="3" customFormat="1" ht="15.75" x14ac:dyDescent="0.25">
      <c r="A5" s="215" t="s">
        <v>536</v>
      </c>
      <c r="B5" s="215"/>
      <c r="C5" s="215"/>
      <c r="D5" s="7"/>
      <c r="E5" s="7"/>
      <c r="F5"/>
      <c r="G5"/>
      <c r="H5"/>
      <c r="I5"/>
      <c r="J5"/>
      <c r="K5"/>
      <c r="L5"/>
      <c r="M5"/>
      <c r="N5"/>
      <c r="O5"/>
      <c r="P5"/>
      <c r="Q5"/>
      <c r="R5"/>
      <c r="S5"/>
      <c r="T5"/>
      <c r="U5"/>
      <c r="V5"/>
      <c r="W5"/>
      <c r="X5"/>
    </row>
    <row r="6" spans="1:24" s="3" customFormat="1" ht="15.75" x14ac:dyDescent="0.25">
      <c r="A6" s="6"/>
      <c r="F6"/>
      <c r="G6"/>
      <c r="H6"/>
      <c r="I6"/>
      <c r="J6"/>
      <c r="K6"/>
      <c r="L6"/>
      <c r="M6"/>
      <c r="N6"/>
      <c r="O6"/>
      <c r="P6"/>
      <c r="Q6"/>
      <c r="R6"/>
      <c r="S6"/>
      <c r="T6"/>
      <c r="U6"/>
      <c r="V6"/>
      <c r="W6"/>
      <c r="X6"/>
    </row>
    <row r="7" spans="1:24" s="3" customFormat="1" ht="18.75" x14ac:dyDescent="0.25">
      <c r="A7" s="216" t="s">
        <v>3</v>
      </c>
      <c r="B7" s="216"/>
      <c r="C7" s="216"/>
      <c r="D7" s="8"/>
      <c r="E7" s="8"/>
      <c r="F7"/>
      <c r="G7"/>
      <c r="H7"/>
      <c r="I7"/>
      <c r="J7"/>
      <c r="K7"/>
      <c r="L7"/>
      <c r="M7"/>
      <c r="N7"/>
      <c r="O7"/>
      <c r="P7"/>
      <c r="Q7"/>
      <c r="R7"/>
      <c r="S7"/>
      <c r="T7"/>
      <c r="U7"/>
      <c r="V7"/>
      <c r="W7"/>
      <c r="X7"/>
    </row>
    <row r="8" spans="1:24" s="3" customFormat="1" ht="18.75" x14ac:dyDescent="0.25">
      <c r="A8" s="9"/>
      <c r="B8" s="9"/>
      <c r="C8" s="9"/>
      <c r="D8" s="9"/>
      <c r="E8" s="9"/>
      <c r="F8"/>
      <c r="G8"/>
      <c r="H8"/>
      <c r="I8"/>
      <c r="J8"/>
      <c r="K8"/>
      <c r="L8"/>
      <c r="M8"/>
      <c r="N8"/>
      <c r="O8"/>
      <c r="P8"/>
      <c r="Q8"/>
      <c r="R8"/>
      <c r="S8"/>
      <c r="T8"/>
      <c r="U8"/>
      <c r="V8"/>
      <c r="W8"/>
      <c r="X8"/>
    </row>
    <row r="9" spans="1:24" s="3" customFormat="1" ht="15.75" x14ac:dyDescent="0.25">
      <c r="A9" s="217" t="s">
        <v>4</v>
      </c>
      <c r="B9" s="217"/>
      <c r="C9" s="217"/>
      <c r="D9" s="10"/>
      <c r="E9" s="10"/>
      <c r="F9"/>
      <c r="G9"/>
      <c r="H9"/>
      <c r="I9"/>
      <c r="J9"/>
      <c r="K9"/>
      <c r="L9"/>
      <c r="M9"/>
      <c r="N9"/>
      <c r="O9"/>
      <c r="P9"/>
      <c r="Q9"/>
      <c r="R9"/>
      <c r="S9"/>
      <c r="T9"/>
      <c r="U9"/>
      <c r="V9"/>
      <c r="W9"/>
      <c r="X9"/>
    </row>
    <row r="10" spans="1:24" s="3" customFormat="1" ht="15.75" x14ac:dyDescent="0.25">
      <c r="A10" s="212" t="s">
        <v>5</v>
      </c>
      <c r="B10" s="212"/>
      <c r="C10" s="212"/>
      <c r="D10" s="11"/>
      <c r="E10" s="11"/>
      <c r="F10"/>
      <c r="G10"/>
      <c r="H10"/>
      <c r="I10"/>
      <c r="J10"/>
      <c r="K10"/>
      <c r="L10"/>
      <c r="M10"/>
      <c r="N10"/>
      <c r="O10"/>
      <c r="P10"/>
      <c r="Q10"/>
      <c r="R10"/>
      <c r="S10"/>
      <c r="T10"/>
      <c r="U10"/>
      <c r="V10"/>
      <c r="W10"/>
      <c r="X10"/>
    </row>
    <row r="11" spans="1:24" s="3" customFormat="1" ht="18.75" x14ac:dyDescent="0.25">
      <c r="A11" s="9"/>
      <c r="B11" s="9"/>
      <c r="C11" s="9"/>
      <c r="D11" s="9"/>
      <c r="E11" s="9"/>
      <c r="F11"/>
      <c r="G11"/>
      <c r="H11"/>
      <c r="I11"/>
      <c r="J11"/>
      <c r="K11"/>
      <c r="L11"/>
      <c r="M11"/>
      <c r="N11"/>
      <c r="O11"/>
      <c r="P11"/>
      <c r="Q11"/>
      <c r="R11"/>
      <c r="S11"/>
      <c r="T11"/>
      <c r="U11"/>
      <c r="V11"/>
      <c r="W11"/>
      <c r="X11"/>
    </row>
    <row r="12" spans="1:24" s="3" customFormat="1" ht="15.75" x14ac:dyDescent="0.25">
      <c r="A12" s="217" t="s">
        <v>541</v>
      </c>
      <c r="B12" s="217"/>
      <c r="C12" s="217"/>
      <c r="D12" s="10"/>
      <c r="E12" s="10"/>
      <c r="F12"/>
      <c r="G12"/>
      <c r="H12"/>
      <c r="I12"/>
      <c r="J12"/>
      <c r="K12"/>
      <c r="L12"/>
      <c r="M12"/>
      <c r="N12"/>
      <c r="O12"/>
      <c r="P12"/>
      <c r="Q12"/>
      <c r="R12"/>
      <c r="S12"/>
      <c r="T12"/>
      <c r="U12"/>
      <c r="V12"/>
      <c r="W12"/>
      <c r="X12"/>
    </row>
    <row r="13" spans="1:24" s="3" customFormat="1" ht="15.75" x14ac:dyDescent="0.25">
      <c r="A13" s="212" t="s">
        <v>6</v>
      </c>
      <c r="B13" s="212"/>
      <c r="C13" s="212"/>
      <c r="D13" s="11"/>
      <c r="E13" s="11"/>
      <c r="F13"/>
      <c r="G13"/>
      <c r="H13"/>
      <c r="I13"/>
      <c r="J13"/>
      <c r="K13"/>
      <c r="L13"/>
      <c r="M13"/>
      <c r="N13"/>
      <c r="O13"/>
      <c r="P13"/>
      <c r="Q13"/>
      <c r="R13"/>
      <c r="S13"/>
      <c r="T13"/>
      <c r="U13"/>
      <c r="V13"/>
      <c r="W13"/>
      <c r="X13"/>
    </row>
    <row r="14" spans="1:24" s="3" customFormat="1" ht="15.75" customHeight="1" x14ac:dyDescent="0.25">
      <c r="A14" s="12"/>
      <c r="B14" s="12"/>
      <c r="C14" s="12"/>
      <c r="D14" s="12"/>
      <c r="E14" s="12"/>
      <c r="F14"/>
      <c r="G14"/>
      <c r="H14"/>
      <c r="I14"/>
      <c r="J14"/>
      <c r="K14"/>
      <c r="L14"/>
      <c r="M14"/>
      <c r="N14"/>
      <c r="O14"/>
      <c r="P14"/>
      <c r="Q14"/>
      <c r="R14"/>
      <c r="S14"/>
      <c r="T14"/>
      <c r="U14"/>
      <c r="V14"/>
      <c r="W14"/>
      <c r="X14"/>
    </row>
    <row r="15" spans="1:24" s="13" customFormat="1" ht="48.75" customHeight="1" x14ac:dyDescent="0.25">
      <c r="A15" s="211" t="s">
        <v>549</v>
      </c>
      <c r="B15" s="211"/>
      <c r="C15" s="211"/>
      <c r="D15" s="10"/>
      <c r="E15" s="10"/>
      <c r="F15"/>
      <c r="G15"/>
      <c r="H15"/>
      <c r="I15"/>
      <c r="J15"/>
      <c r="K15"/>
      <c r="L15"/>
      <c r="M15"/>
      <c r="N15"/>
      <c r="O15"/>
      <c r="P15"/>
      <c r="Q15"/>
      <c r="R15"/>
      <c r="S15"/>
      <c r="T15"/>
      <c r="U15"/>
      <c r="V15"/>
      <c r="W15"/>
      <c r="X15"/>
    </row>
    <row r="16" spans="1:24" s="13" customFormat="1" ht="15" customHeight="1" x14ac:dyDescent="0.25">
      <c r="A16" s="212" t="s">
        <v>7</v>
      </c>
      <c r="B16" s="212"/>
      <c r="C16" s="212"/>
      <c r="D16" s="11"/>
      <c r="E16" s="11"/>
      <c r="F16"/>
      <c r="G16"/>
      <c r="H16"/>
      <c r="I16"/>
      <c r="J16"/>
      <c r="K16"/>
      <c r="L16"/>
      <c r="M16"/>
      <c r="N16"/>
      <c r="O16"/>
      <c r="P16"/>
      <c r="Q16"/>
      <c r="R16"/>
      <c r="S16"/>
      <c r="T16"/>
      <c r="U16"/>
      <c r="V16"/>
      <c r="W16"/>
      <c r="X16"/>
    </row>
    <row r="17" spans="1:24" s="13" customFormat="1" ht="15" customHeight="1" x14ac:dyDescent="0.25">
      <c r="A17" s="12"/>
      <c r="B17" s="12"/>
      <c r="C17" s="12"/>
      <c r="D17" s="12"/>
      <c r="E17" s="12"/>
      <c r="F17"/>
      <c r="G17"/>
      <c r="H17"/>
      <c r="I17"/>
      <c r="J17"/>
      <c r="K17"/>
      <c r="L17"/>
      <c r="M17"/>
      <c r="N17"/>
      <c r="O17"/>
      <c r="P17"/>
      <c r="Q17"/>
      <c r="R17"/>
      <c r="S17"/>
      <c r="T17"/>
      <c r="U17"/>
      <c r="V17"/>
      <c r="W17"/>
      <c r="X17"/>
    </row>
    <row r="18" spans="1:24" s="13" customFormat="1" ht="15" customHeight="1" x14ac:dyDescent="0.25">
      <c r="A18" s="213" t="s">
        <v>8</v>
      </c>
      <c r="B18" s="214"/>
      <c r="C18" s="214"/>
      <c r="D18" s="14"/>
      <c r="E18" s="14"/>
      <c r="F18"/>
      <c r="G18"/>
      <c r="H18"/>
      <c r="I18"/>
      <c r="J18"/>
      <c r="K18"/>
      <c r="L18"/>
      <c r="M18"/>
      <c r="N18"/>
      <c r="O18"/>
      <c r="P18"/>
      <c r="Q18"/>
      <c r="R18"/>
      <c r="S18"/>
      <c r="T18"/>
      <c r="U18"/>
      <c r="V18"/>
      <c r="W18"/>
      <c r="X18"/>
    </row>
    <row r="19" spans="1:24" s="13" customFormat="1" ht="15" customHeight="1" x14ac:dyDescent="0.25">
      <c r="A19" s="11"/>
      <c r="B19" s="11"/>
      <c r="C19" s="11"/>
      <c r="D19" s="11"/>
      <c r="E19" s="11"/>
      <c r="F19"/>
      <c r="G19"/>
      <c r="H19"/>
      <c r="I19"/>
      <c r="J19"/>
      <c r="K19"/>
      <c r="L19"/>
      <c r="M19"/>
      <c r="N19"/>
      <c r="O19"/>
      <c r="P19"/>
      <c r="Q19"/>
      <c r="R19"/>
      <c r="S19"/>
      <c r="T19"/>
      <c r="U19"/>
      <c r="V19"/>
      <c r="W19"/>
      <c r="X19"/>
    </row>
    <row r="20" spans="1:24" s="13" customFormat="1" ht="39.75" customHeight="1" x14ac:dyDescent="0.25">
      <c r="A20" s="15" t="s">
        <v>9</v>
      </c>
      <c r="B20" s="16" t="s">
        <v>10</v>
      </c>
      <c r="C20" s="17" t="s">
        <v>11</v>
      </c>
      <c r="D20" s="11"/>
      <c r="E20" s="11"/>
      <c r="F20"/>
      <c r="G20"/>
      <c r="H20"/>
      <c r="I20"/>
      <c r="J20"/>
      <c r="K20"/>
      <c r="L20"/>
      <c r="M20"/>
      <c r="N20"/>
      <c r="O20"/>
      <c r="P20"/>
      <c r="Q20"/>
      <c r="R20"/>
      <c r="S20"/>
      <c r="T20"/>
      <c r="U20"/>
      <c r="V20"/>
      <c r="W20"/>
      <c r="X20"/>
    </row>
    <row r="21" spans="1:24" s="13" customFormat="1" ht="16.5" customHeight="1" x14ac:dyDescent="0.25">
      <c r="A21" s="17">
        <v>1</v>
      </c>
      <c r="B21" s="16">
        <v>2</v>
      </c>
      <c r="C21" s="17">
        <v>3</v>
      </c>
      <c r="D21" s="11"/>
      <c r="E21" s="11"/>
      <c r="F21"/>
      <c r="G21"/>
      <c r="H21"/>
      <c r="I21"/>
      <c r="J21"/>
      <c r="K21"/>
      <c r="L21"/>
      <c r="M21"/>
      <c r="N21"/>
      <c r="O21"/>
      <c r="P21"/>
      <c r="Q21"/>
      <c r="R21"/>
      <c r="S21"/>
      <c r="T21"/>
      <c r="U21"/>
      <c r="V21"/>
      <c r="W21"/>
      <c r="X21"/>
    </row>
    <row r="22" spans="1:24" s="13" customFormat="1" ht="39" customHeight="1" x14ac:dyDescent="0.25">
      <c r="A22" s="18" t="s">
        <v>12</v>
      </c>
      <c r="B22" s="19" t="s">
        <v>13</v>
      </c>
      <c r="C22" s="17" t="s">
        <v>528</v>
      </c>
      <c r="D22" s="11"/>
      <c r="E22" s="11"/>
      <c r="F22"/>
      <c r="G22"/>
      <c r="H22"/>
      <c r="I22"/>
      <c r="J22"/>
      <c r="K22"/>
      <c r="L22"/>
      <c r="M22"/>
      <c r="N22"/>
      <c r="O22"/>
      <c r="P22"/>
      <c r="Q22"/>
      <c r="R22"/>
      <c r="S22"/>
      <c r="T22"/>
      <c r="U22"/>
      <c r="V22"/>
      <c r="W22"/>
      <c r="X22"/>
    </row>
    <row r="23" spans="1:24" s="13" customFormat="1" ht="31.5" x14ac:dyDescent="0.25">
      <c r="A23" s="18" t="s">
        <v>14</v>
      </c>
      <c r="B23" s="20" t="s">
        <v>15</v>
      </c>
      <c r="C23" s="17" t="s">
        <v>529</v>
      </c>
      <c r="D23" s="11"/>
      <c r="E23" s="11"/>
      <c r="F23"/>
      <c r="G23"/>
      <c r="H23"/>
      <c r="I23"/>
      <c r="J23"/>
      <c r="K23"/>
      <c r="L23"/>
      <c r="M23"/>
      <c r="N23"/>
      <c r="O23"/>
      <c r="P23"/>
      <c r="Q23"/>
      <c r="R23"/>
      <c r="S23"/>
      <c r="T23"/>
      <c r="U23"/>
      <c r="V23"/>
      <c r="W23"/>
      <c r="X23"/>
    </row>
    <row r="24" spans="1:24" s="13" customFormat="1" ht="22.5" customHeight="1" x14ac:dyDescent="0.25">
      <c r="A24" s="21"/>
      <c r="B24" s="22"/>
      <c r="C24" s="23"/>
      <c r="D24" s="11"/>
      <c r="E24" s="11"/>
      <c r="F24"/>
      <c r="G24"/>
      <c r="H24"/>
      <c r="I24"/>
      <c r="J24"/>
      <c r="K24"/>
      <c r="L24"/>
      <c r="M24"/>
      <c r="N24"/>
      <c r="O24"/>
      <c r="P24"/>
      <c r="Q24"/>
      <c r="R24"/>
      <c r="S24"/>
      <c r="T24"/>
      <c r="U24"/>
      <c r="V24"/>
      <c r="W24"/>
      <c r="X24"/>
    </row>
    <row r="25" spans="1:24" s="13" customFormat="1" ht="31.5" x14ac:dyDescent="0.25">
      <c r="A25" s="18" t="s">
        <v>16</v>
      </c>
      <c r="B25" s="24" t="s">
        <v>17</v>
      </c>
      <c r="C25" s="206" t="s">
        <v>525</v>
      </c>
      <c r="D25" s="11"/>
      <c r="E25" s="11"/>
      <c r="F25"/>
      <c r="G25"/>
      <c r="H25"/>
      <c r="I25"/>
      <c r="J25"/>
      <c r="K25"/>
      <c r="L25"/>
      <c r="M25"/>
      <c r="N25"/>
      <c r="O25"/>
      <c r="P25"/>
      <c r="Q25"/>
      <c r="R25"/>
      <c r="S25"/>
      <c r="T25"/>
      <c r="U25"/>
      <c r="V25"/>
      <c r="W25"/>
      <c r="X25"/>
    </row>
    <row r="26" spans="1:24" s="13" customFormat="1" ht="15.75" x14ac:dyDescent="0.25">
      <c r="A26" s="18" t="s">
        <v>18</v>
      </c>
      <c r="B26" s="24" t="s">
        <v>19</v>
      </c>
      <c r="C26" s="207" t="s">
        <v>530</v>
      </c>
      <c r="D26" s="11"/>
      <c r="E26" s="11"/>
      <c r="F26"/>
      <c r="G26"/>
      <c r="H26"/>
      <c r="I26"/>
      <c r="J26"/>
      <c r="K26"/>
      <c r="L26"/>
      <c r="M26"/>
      <c r="N26"/>
      <c r="O26"/>
      <c r="P26"/>
      <c r="Q26"/>
      <c r="R26"/>
      <c r="S26"/>
      <c r="T26"/>
      <c r="U26"/>
      <c r="V26"/>
      <c r="W26"/>
      <c r="X26"/>
    </row>
    <row r="27" spans="1:24" s="13" customFormat="1" ht="31.5" x14ac:dyDescent="0.25">
      <c r="A27" s="18" t="s">
        <v>20</v>
      </c>
      <c r="B27" s="24" t="s">
        <v>21</v>
      </c>
      <c r="C27" s="207" t="s">
        <v>537</v>
      </c>
      <c r="D27" s="11"/>
      <c r="E27" s="11"/>
      <c r="F27"/>
      <c r="G27"/>
      <c r="H27"/>
      <c r="I27"/>
      <c r="J27"/>
      <c r="K27"/>
      <c r="L27"/>
      <c r="M27"/>
      <c r="N27"/>
      <c r="O27"/>
      <c r="P27"/>
      <c r="Q27"/>
      <c r="R27"/>
      <c r="S27"/>
      <c r="T27"/>
      <c r="U27"/>
      <c r="V27"/>
      <c r="W27"/>
      <c r="X27"/>
    </row>
    <row r="28" spans="1:24" s="13" customFormat="1" ht="15.75" x14ac:dyDescent="0.25">
      <c r="A28" s="18" t="s">
        <v>22</v>
      </c>
      <c r="B28" s="24" t="s">
        <v>23</v>
      </c>
      <c r="C28" s="17" t="s">
        <v>103</v>
      </c>
      <c r="D28" s="11"/>
      <c r="E28" s="11"/>
      <c r="F28"/>
      <c r="G28"/>
      <c r="H28"/>
      <c r="I28"/>
      <c r="J28"/>
      <c r="K28"/>
      <c r="L28"/>
      <c r="M28"/>
      <c r="N28"/>
      <c r="O28"/>
      <c r="P28"/>
      <c r="Q28"/>
      <c r="R28"/>
      <c r="S28"/>
      <c r="T28"/>
      <c r="U28"/>
      <c r="V28"/>
      <c r="W28"/>
      <c r="X28"/>
    </row>
    <row r="29" spans="1:24" s="13" customFormat="1" ht="31.5" x14ac:dyDescent="0.25">
      <c r="A29" s="18" t="s">
        <v>24</v>
      </c>
      <c r="B29" s="24" t="s">
        <v>25</v>
      </c>
      <c r="C29" s="17" t="s">
        <v>103</v>
      </c>
      <c r="D29" s="11"/>
      <c r="E29" s="11"/>
      <c r="F29"/>
      <c r="G29"/>
      <c r="H29"/>
      <c r="I29"/>
      <c r="J29"/>
      <c r="K29"/>
      <c r="L29"/>
      <c r="M29"/>
      <c r="N29"/>
      <c r="O29"/>
      <c r="P29"/>
      <c r="Q29"/>
      <c r="R29"/>
      <c r="S29"/>
      <c r="T29"/>
      <c r="U29"/>
      <c r="V29"/>
      <c r="W29"/>
      <c r="X29"/>
    </row>
    <row r="30" spans="1:24" s="13" customFormat="1" ht="31.5" x14ac:dyDescent="0.25">
      <c r="A30" s="18" t="s">
        <v>26</v>
      </c>
      <c r="B30" s="24" t="s">
        <v>27</v>
      </c>
      <c r="C30" s="17" t="s">
        <v>103</v>
      </c>
      <c r="D30" s="11"/>
      <c r="E30" s="11"/>
      <c r="F30"/>
      <c r="G30"/>
      <c r="H30"/>
      <c r="I30"/>
      <c r="J30"/>
      <c r="K30"/>
      <c r="L30"/>
      <c r="M30"/>
      <c r="N30"/>
      <c r="O30"/>
      <c r="P30"/>
      <c r="Q30"/>
      <c r="R30"/>
      <c r="S30"/>
      <c r="T30"/>
      <c r="U30"/>
      <c r="V30"/>
      <c r="W30"/>
      <c r="X30"/>
    </row>
    <row r="31" spans="1:24" s="13" customFormat="1" ht="15.75" x14ac:dyDescent="0.25">
      <c r="A31" s="18" t="s">
        <v>28</v>
      </c>
      <c r="B31" s="24" t="s">
        <v>29</v>
      </c>
      <c r="C31" s="17" t="s">
        <v>103</v>
      </c>
      <c r="D31" s="11"/>
      <c r="E31" s="11"/>
      <c r="F31"/>
      <c r="G31"/>
      <c r="H31"/>
      <c r="I31"/>
      <c r="J31"/>
      <c r="K31"/>
      <c r="L31"/>
      <c r="M31"/>
      <c r="N31"/>
      <c r="O31"/>
      <c r="P31"/>
      <c r="Q31"/>
      <c r="R31"/>
      <c r="S31"/>
      <c r="T31"/>
      <c r="U31"/>
      <c r="V31"/>
      <c r="W31"/>
      <c r="X31"/>
    </row>
    <row r="32" spans="1:24" s="13" customFormat="1" ht="15.75" x14ac:dyDescent="0.25">
      <c r="A32" s="18" t="s">
        <v>30</v>
      </c>
      <c r="B32" s="24" t="s">
        <v>31</v>
      </c>
      <c r="C32" s="17" t="s">
        <v>103</v>
      </c>
      <c r="D32" s="11"/>
      <c r="E32" s="11"/>
      <c r="F32"/>
      <c r="G32"/>
      <c r="H32"/>
      <c r="I32"/>
      <c r="J32"/>
      <c r="K32"/>
      <c r="L32"/>
      <c r="M32"/>
      <c r="N32"/>
      <c r="O32"/>
      <c r="P32"/>
      <c r="Q32"/>
      <c r="R32"/>
      <c r="S32"/>
      <c r="T32"/>
      <c r="U32"/>
      <c r="V32"/>
      <c r="W32"/>
      <c r="X32"/>
    </row>
    <row r="33" spans="1:24" s="13" customFormat="1" ht="47.25" x14ac:dyDescent="0.25">
      <c r="A33" s="18" t="s">
        <v>32</v>
      </c>
      <c r="B33" s="24" t="s">
        <v>33</v>
      </c>
      <c r="C33" s="17" t="s">
        <v>531</v>
      </c>
      <c r="D33" s="11"/>
      <c r="E33" s="11"/>
      <c r="F33"/>
      <c r="G33"/>
      <c r="H33"/>
      <c r="I33"/>
      <c r="J33"/>
      <c r="K33"/>
      <c r="L33"/>
      <c r="M33"/>
      <c r="N33"/>
      <c r="O33"/>
      <c r="P33"/>
      <c r="Q33"/>
      <c r="R33"/>
      <c r="S33"/>
      <c r="T33"/>
      <c r="U33"/>
      <c r="V33"/>
      <c r="W33"/>
      <c r="X33"/>
    </row>
    <row r="34" spans="1:24" ht="63" x14ac:dyDescent="0.25">
      <c r="A34" s="18" t="s">
        <v>34</v>
      </c>
      <c r="B34" s="24" t="s">
        <v>35</v>
      </c>
      <c r="C34" s="17" t="s">
        <v>103</v>
      </c>
    </row>
    <row r="35" spans="1:24" ht="31.5" x14ac:dyDescent="0.25">
      <c r="A35" s="18" t="s">
        <v>36</v>
      </c>
      <c r="B35" s="24" t="s">
        <v>37</v>
      </c>
      <c r="C35" s="17" t="s">
        <v>103</v>
      </c>
    </row>
    <row r="36" spans="1:24" ht="15.75" x14ac:dyDescent="0.25">
      <c r="A36" s="18" t="s">
        <v>38</v>
      </c>
      <c r="B36" s="24" t="s">
        <v>39</v>
      </c>
      <c r="C36" s="17" t="s">
        <v>103</v>
      </c>
    </row>
    <row r="37" spans="1:24" ht="15.75" x14ac:dyDescent="0.25">
      <c r="A37" s="18" t="s">
        <v>40</v>
      </c>
      <c r="B37" s="24" t="s">
        <v>41</v>
      </c>
      <c r="C37" s="17" t="s">
        <v>103</v>
      </c>
    </row>
    <row r="38" spans="1:24" ht="15.75" x14ac:dyDescent="0.25">
      <c r="A38" s="18" t="s">
        <v>42</v>
      </c>
      <c r="B38" s="24" t="s">
        <v>43</v>
      </c>
      <c r="C38" s="17" t="s">
        <v>103</v>
      </c>
    </row>
    <row r="39" spans="1:24" ht="23.25" customHeight="1" x14ac:dyDescent="0.25">
      <c r="A39" s="21"/>
      <c r="B39" s="22"/>
      <c r="C39" s="23"/>
    </row>
    <row r="40" spans="1:24" ht="31.5" x14ac:dyDescent="0.25">
      <c r="A40" s="18" t="s">
        <v>44</v>
      </c>
      <c r="B40" s="24" t="s">
        <v>45</v>
      </c>
      <c r="C40" s="17" t="s">
        <v>542</v>
      </c>
    </row>
    <row r="41" spans="1:24" ht="63" x14ac:dyDescent="0.25">
      <c r="A41" s="18" t="s">
        <v>46</v>
      </c>
      <c r="B41" s="24" t="s">
        <v>47</v>
      </c>
      <c r="C41" s="17" t="s">
        <v>532</v>
      </c>
    </row>
    <row r="42" spans="1:24" ht="47.25" x14ac:dyDescent="0.25">
      <c r="A42" s="18" t="s">
        <v>48</v>
      </c>
      <c r="B42" s="24" t="s">
        <v>49</v>
      </c>
      <c r="C42" s="17" t="s">
        <v>532</v>
      </c>
    </row>
    <row r="43" spans="1:24" ht="102.75" customHeight="1" x14ac:dyDescent="0.25">
      <c r="A43" s="18" t="s">
        <v>50</v>
      </c>
      <c r="B43" s="24" t="s">
        <v>51</v>
      </c>
      <c r="C43" s="17" t="s">
        <v>188</v>
      </c>
    </row>
    <row r="44" spans="1:24" ht="69" customHeight="1" x14ac:dyDescent="0.25">
      <c r="A44" s="18" t="s">
        <v>52</v>
      </c>
      <c r="B44" s="24" t="s">
        <v>53</v>
      </c>
      <c r="C44" s="17" t="s">
        <v>103</v>
      </c>
    </row>
    <row r="45" spans="1:24" ht="47.25" x14ac:dyDescent="0.25">
      <c r="A45" s="18" t="s">
        <v>54</v>
      </c>
      <c r="B45" s="24" t="s">
        <v>55</v>
      </c>
      <c r="C45" s="17" t="s">
        <v>103</v>
      </c>
    </row>
    <row r="46" spans="1:24" ht="69" customHeight="1" x14ac:dyDescent="0.25">
      <c r="A46" s="18" t="s">
        <v>56</v>
      </c>
      <c r="B46" s="24" t="s">
        <v>57</v>
      </c>
      <c r="C46" s="17" t="s">
        <v>533</v>
      </c>
    </row>
    <row r="47" spans="1:24" ht="18.75" customHeight="1" x14ac:dyDescent="0.25">
      <c r="A47" s="21"/>
      <c r="B47" s="22"/>
      <c r="C47" s="23"/>
    </row>
    <row r="48" spans="1:24" ht="31.5" x14ac:dyDescent="0.25">
      <c r="A48" s="18" t="s">
        <v>58</v>
      </c>
      <c r="B48" s="24" t="s">
        <v>59</v>
      </c>
      <c r="C48" s="25" t="s">
        <v>559</v>
      </c>
    </row>
    <row r="49" spans="1:3" ht="31.5" x14ac:dyDescent="0.25">
      <c r="A49" s="18" t="s">
        <v>60</v>
      </c>
      <c r="B49" s="24" t="s">
        <v>61</v>
      </c>
      <c r="C49" s="26" t="s">
        <v>543</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6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416D84-F9D6-4066-AD43-8F403C427012}">
  <sheetPr codeName="Лист12">
    <pageSetUpPr fitToPage="1"/>
  </sheetPr>
  <dimension ref="A1:AK72"/>
  <sheetViews>
    <sheetView zoomScale="55" zoomScaleNormal="55" workbookViewId="0">
      <pane xSplit="2" ySplit="23" topLeftCell="C24" activePane="bottomRight" state="frozen"/>
      <selection activeCell="A9" sqref="A9:O9"/>
      <selection pane="topRight" activeCell="A9" sqref="A9:O9"/>
      <selection pane="bottomLeft" activeCell="A9" sqref="A9:O9"/>
      <selection pane="bottomRight" activeCell="N55" sqref="N55"/>
    </sheetView>
  </sheetViews>
  <sheetFormatPr defaultRowHeight="15.75" x14ac:dyDescent="0.25"/>
  <cols>
    <col min="1" max="1" width="9.140625" style="135"/>
    <col min="2" max="2" width="57.85546875" style="135" customWidth="1"/>
    <col min="3" max="3" width="16.140625" style="135" customWidth="1"/>
    <col min="4" max="4" width="17.85546875" style="135" customWidth="1"/>
    <col min="5" max="5" width="20.42578125" style="135" customWidth="1"/>
    <col min="6" max="7" width="20.5703125" style="135" customWidth="1"/>
    <col min="8" max="9" width="14" style="135" customWidth="1"/>
    <col min="10" max="11" width="13.42578125" style="135" bestFit="1" customWidth="1"/>
    <col min="12" max="33" width="13.5703125" style="135" customWidth="1"/>
    <col min="34" max="34" width="9.5703125" style="135" customWidth="1"/>
    <col min="35" max="35" width="8.5703125" style="135" customWidth="1"/>
    <col min="36" max="36" width="9.28515625" style="135" customWidth="1"/>
    <col min="37" max="37" width="11.5703125" style="135" customWidth="1"/>
    <col min="38" max="16384" width="9.140625" style="135"/>
  </cols>
  <sheetData>
    <row r="1" spans="1:37" ht="13.5" customHeight="1" x14ac:dyDescent="0.25">
      <c r="AG1" s="4" t="str">
        <f>'1. паспорт местоположение'!$C$1</f>
        <v>Приложение  № _____</v>
      </c>
    </row>
    <row r="2" spans="1:37" ht="13.5" customHeight="1" x14ac:dyDescent="0.3">
      <c r="AG2" s="5" t="str">
        <f>'1. паспорт местоположение'!$C$2</f>
        <v>к приказу Минэнерго России</v>
      </c>
    </row>
    <row r="3" spans="1:37" ht="13.5" customHeight="1" x14ac:dyDescent="0.3">
      <c r="AG3" s="5" t="str">
        <f>'1. паспорт местоположение'!$C$3</f>
        <v>от «__» _____ 201_ г. №___</v>
      </c>
    </row>
    <row r="4" spans="1:37" ht="18.75" customHeight="1" x14ac:dyDescent="0.25">
      <c r="A4" s="215" t="str">
        <f>'1. паспорт местоположение'!$A$5:$C$5</f>
        <v>Год раскрытия информации: 2025 год</v>
      </c>
      <c r="B4" s="215"/>
      <c r="C4" s="215"/>
      <c r="D4" s="215"/>
      <c r="E4" s="215"/>
      <c r="F4" s="215"/>
      <c r="G4" s="215"/>
      <c r="H4" s="215"/>
      <c r="I4" s="215"/>
      <c r="J4" s="215"/>
      <c r="K4" s="215"/>
      <c r="L4" s="215"/>
      <c r="M4" s="215"/>
      <c r="N4" s="215"/>
      <c r="O4" s="215"/>
      <c r="P4" s="215"/>
      <c r="Q4" s="215"/>
      <c r="R4" s="215"/>
      <c r="S4" s="215"/>
      <c r="T4" s="215"/>
      <c r="U4" s="215"/>
      <c r="V4" s="215"/>
      <c r="W4" s="215"/>
      <c r="X4" s="215"/>
      <c r="Y4" s="215"/>
      <c r="Z4" s="215"/>
      <c r="AA4" s="215"/>
      <c r="AB4" s="215"/>
      <c r="AC4" s="215"/>
      <c r="AD4" s="215"/>
      <c r="AE4" s="215"/>
      <c r="AF4" s="215"/>
      <c r="AG4" s="215"/>
      <c r="AH4" s="61"/>
      <c r="AI4" s="61"/>
      <c r="AJ4" s="61"/>
      <c r="AK4" s="61"/>
    </row>
    <row r="5" spans="1:37" ht="10.5" customHeight="1" x14ac:dyDescent="0.3">
      <c r="AK5" s="5"/>
    </row>
    <row r="6" spans="1:37" ht="18.75" x14ac:dyDescent="0.25">
      <c r="A6" s="216" t="s">
        <v>3</v>
      </c>
      <c r="B6" s="216"/>
      <c r="C6" s="216"/>
      <c r="D6" s="216"/>
      <c r="E6" s="216"/>
      <c r="F6" s="216"/>
      <c r="G6" s="216"/>
      <c r="H6" s="216"/>
      <c r="I6" s="216"/>
      <c r="J6" s="216"/>
      <c r="K6" s="216"/>
      <c r="L6" s="216"/>
      <c r="M6" s="216"/>
      <c r="N6" s="216"/>
      <c r="O6" s="216"/>
      <c r="P6" s="216"/>
      <c r="Q6" s="216"/>
      <c r="R6" s="216"/>
      <c r="S6" s="216"/>
      <c r="T6" s="216"/>
      <c r="U6" s="216"/>
      <c r="V6" s="216"/>
      <c r="W6" s="216"/>
      <c r="X6" s="216"/>
      <c r="Y6" s="216"/>
      <c r="Z6" s="216"/>
      <c r="AA6" s="216"/>
      <c r="AB6" s="216"/>
      <c r="AC6" s="216"/>
      <c r="AD6" s="216"/>
      <c r="AE6" s="216"/>
      <c r="AF6" s="216"/>
      <c r="AG6" s="216"/>
      <c r="AH6" s="8"/>
      <c r="AI6" s="8"/>
      <c r="AJ6" s="8"/>
      <c r="AK6" s="8"/>
    </row>
    <row r="7" spans="1:37" ht="10.5" customHeight="1" x14ac:dyDescent="0.25">
      <c r="A7" s="8"/>
      <c r="B7" s="8"/>
      <c r="C7" s="8"/>
      <c r="D7" s="8"/>
      <c r="E7" s="8"/>
      <c r="F7" s="8"/>
      <c r="G7" s="8"/>
      <c r="H7" s="8"/>
      <c r="I7" s="8"/>
      <c r="J7" s="8"/>
      <c r="K7" s="8"/>
      <c r="L7" s="8"/>
      <c r="M7" s="8"/>
      <c r="N7" s="14"/>
      <c r="O7" s="14"/>
      <c r="P7" s="8"/>
      <c r="Q7" s="8"/>
      <c r="R7" s="14"/>
      <c r="S7" s="14"/>
      <c r="T7" s="8"/>
      <c r="U7" s="8"/>
      <c r="V7" s="8"/>
      <c r="W7" s="8"/>
      <c r="X7" s="8"/>
      <c r="Y7" s="8"/>
      <c r="Z7" s="8"/>
      <c r="AA7" s="8"/>
      <c r="AB7" s="8"/>
      <c r="AC7" s="8"/>
      <c r="AD7" s="8"/>
      <c r="AE7" s="8"/>
      <c r="AF7" s="8"/>
      <c r="AG7" s="8"/>
      <c r="AH7" s="14"/>
      <c r="AI7" s="14"/>
      <c r="AJ7" s="14"/>
      <c r="AK7" s="14"/>
    </row>
    <row r="8" spans="1:37" x14ac:dyDescent="0.25">
      <c r="A8" s="217" t="s">
        <v>4</v>
      </c>
      <c r="B8" s="217"/>
      <c r="C8" s="217"/>
      <c r="D8" s="217"/>
      <c r="E8" s="217"/>
      <c r="F8" s="217"/>
      <c r="G8" s="217"/>
      <c r="H8" s="217"/>
      <c r="I8" s="217"/>
      <c r="J8" s="217"/>
      <c r="K8" s="217"/>
      <c r="L8" s="217"/>
      <c r="M8" s="217"/>
      <c r="N8" s="217"/>
      <c r="O8" s="217"/>
      <c r="P8" s="217"/>
      <c r="Q8" s="217"/>
      <c r="R8" s="217"/>
      <c r="S8" s="217"/>
      <c r="T8" s="217"/>
      <c r="U8" s="217"/>
      <c r="V8" s="217"/>
      <c r="W8" s="217"/>
      <c r="X8" s="217"/>
      <c r="Y8" s="217"/>
      <c r="Z8" s="217"/>
      <c r="AA8" s="217"/>
      <c r="AB8" s="217"/>
      <c r="AC8" s="217"/>
      <c r="AD8" s="217"/>
      <c r="AE8" s="217"/>
      <c r="AF8" s="217"/>
      <c r="AG8" s="217"/>
      <c r="AH8" s="151"/>
      <c r="AI8" s="151"/>
      <c r="AJ8" s="151"/>
      <c r="AK8" s="151"/>
    </row>
    <row r="9" spans="1:37" ht="18.75" customHeight="1" x14ac:dyDescent="0.25">
      <c r="A9" s="212" t="s">
        <v>5</v>
      </c>
      <c r="B9" s="212"/>
      <c r="C9" s="212"/>
      <c r="D9" s="212"/>
      <c r="E9" s="212"/>
      <c r="F9" s="212"/>
      <c r="G9" s="212"/>
      <c r="H9" s="212"/>
      <c r="I9" s="212"/>
      <c r="J9" s="212"/>
      <c r="K9" s="212"/>
      <c r="L9" s="212"/>
      <c r="M9" s="212"/>
      <c r="N9" s="212"/>
      <c r="O9" s="212"/>
      <c r="P9" s="212"/>
      <c r="Q9" s="212"/>
      <c r="R9" s="212"/>
      <c r="S9" s="212"/>
      <c r="T9" s="212"/>
      <c r="U9" s="212"/>
      <c r="V9" s="212"/>
      <c r="W9" s="212"/>
      <c r="X9" s="212"/>
      <c r="Y9" s="212"/>
      <c r="Z9" s="212"/>
      <c r="AA9" s="212"/>
      <c r="AB9" s="212"/>
      <c r="AC9" s="212"/>
      <c r="AD9" s="212"/>
      <c r="AE9" s="212"/>
      <c r="AF9" s="212"/>
      <c r="AG9" s="212"/>
      <c r="AH9" s="11"/>
      <c r="AI9" s="11"/>
      <c r="AJ9" s="11"/>
      <c r="AK9" s="11"/>
    </row>
    <row r="10" spans="1:37" ht="10.5" customHeight="1" x14ac:dyDescent="0.25">
      <c r="A10" s="8"/>
      <c r="B10" s="8"/>
      <c r="C10" s="8"/>
      <c r="D10" s="8"/>
      <c r="E10" s="8"/>
      <c r="F10" s="8"/>
      <c r="G10" s="8"/>
      <c r="H10" s="8"/>
      <c r="I10" s="8"/>
      <c r="J10" s="8"/>
      <c r="K10" s="8"/>
      <c r="L10" s="8"/>
      <c r="M10" s="8"/>
      <c r="N10" s="14"/>
      <c r="O10" s="14"/>
      <c r="P10" s="8"/>
      <c r="Q10" s="8"/>
      <c r="R10" s="14"/>
      <c r="S10" s="14"/>
      <c r="T10" s="8"/>
      <c r="U10" s="8"/>
      <c r="V10" s="8"/>
      <c r="W10" s="8"/>
      <c r="X10" s="8"/>
      <c r="Y10" s="8"/>
      <c r="Z10" s="8"/>
      <c r="AA10" s="8"/>
      <c r="AB10" s="8"/>
      <c r="AC10" s="8"/>
      <c r="AD10" s="8"/>
      <c r="AE10" s="8"/>
      <c r="AF10" s="8"/>
      <c r="AG10" s="8"/>
      <c r="AH10" s="14"/>
      <c r="AI10" s="14"/>
      <c r="AJ10" s="14"/>
      <c r="AK10" s="14"/>
    </row>
    <row r="11" spans="1:37" x14ac:dyDescent="0.25">
      <c r="A11" s="217" t="str">
        <f>'1. паспорт местоположение'!$A$12</f>
        <v>Р_СГЭС_17</v>
      </c>
      <c r="B11" s="217"/>
      <c r="C11" s="217"/>
      <c r="D11" s="217"/>
      <c r="E11" s="217"/>
      <c r="F11" s="217"/>
      <c r="G11" s="217"/>
      <c r="H11" s="217"/>
      <c r="I11" s="217"/>
      <c r="J11" s="217"/>
      <c r="K11" s="217"/>
      <c r="L11" s="217"/>
      <c r="M11" s="217"/>
      <c r="N11" s="217"/>
      <c r="O11" s="217"/>
      <c r="P11" s="217"/>
      <c r="Q11" s="217"/>
      <c r="R11" s="217"/>
      <c r="S11" s="217"/>
      <c r="T11" s="217"/>
      <c r="U11" s="217"/>
      <c r="V11" s="217"/>
      <c r="W11" s="217"/>
      <c r="X11" s="217"/>
      <c r="Y11" s="217"/>
      <c r="Z11" s="217"/>
      <c r="AA11" s="217"/>
      <c r="AB11" s="217"/>
      <c r="AC11" s="217"/>
      <c r="AD11" s="217"/>
      <c r="AE11" s="217"/>
      <c r="AF11" s="217"/>
      <c r="AG11" s="217"/>
      <c r="AH11" s="151"/>
      <c r="AI11" s="151"/>
      <c r="AJ11" s="151"/>
      <c r="AK11" s="151"/>
    </row>
    <row r="12" spans="1:37" x14ac:dyDescent="0.25">
      <c r="A12" s="212" t="s">
        <v>6</v>
      </c>
      <c r="B12" s="212"/>
      <c r="C12" s="212"/>
      <c r="D12" s="212"/>
      <c r="E12" s="212"/>
      <c r="F12" s="212"/>
      <c r="G12" s="212"/>
      <c r="H12" s="212"/>
      <c r="I12" s="212"/>
      <c r="J12" s="212"/>
      <c r="K12" s="212"/>
      <c r="L12" s="212"/>
      <c r="M12" s="212"/>
      <c r="N12" s="212"/>
      <c r="O12" s="212"/>
      <c r="P12" s="212"/>
      <c r="Q12" s="212"/>
      <c r="R12" s="212"/>
      <c r="S12" s="212"/>
      <c r="T12" s="212"/>
      <c r="U12" s="212"/>
      <c r="V12" s="212"/>
      <c r="W12" s="212"/>
      <c r="X12" s="212"/>
      <c r="Y12" s="212"/>
      <c r="Z12" s="212"/>
      <c r="AA12" s="212"/>
      <c r="AB12" s="212"/>
      <c r="AC12" s="212"/>
      <c r="AD12" s="212"/>
      <c r="AE12" s="212"/>
      <c r="AF12" s="212"/>
      <c r="AG12" s="212"/>
      <c r="AH12" s="11"/>
      <c r="AI12" s="11"/>
      <c r="AJ12" s="11"/>
      <c r="AK12" s="11"/>
    </row>
    <row r="13" spans="1:37" ht="16.5" customHeight="1" x14ac:dyDescent="0.3">
      <c r="A13" s="52"/>
      <c r="B13" s="52"/>
      <c r="C13" s="52"/>
      <c r="D13" s="52"/>
      <c r="E13" s="52"/>
      <c r="F13" s="52"/>
      <c r="G13" s="52"/>
      <c r="H13" s="52"/>
      <c r="I13" s="52"/>
      <c r="J13" s="52"/>
      <c r="K13" s="52"/>
      <c r="L13" s="52"/>
      <c r="M13" s="52"/>
      <c r="N13" s="152"/>
      <c r="O13" s="152"/>
      <c r="P13" s="52"/>
      <c r="Q13" s="52"/>
      <c r="R13" s="152"/>
      <c r="S13" s="152"/>
      <c r="T13" s="52"/>
      <c r="U13" s="52"/>
      <c r="V13" s="52"/>
      <c r="W13" s="52"/>
      <c r="X13" s="52"/>
      <c r="Y13" s="52"/>
      <c r="Z13" s="52"/>
      <c r="AA13" s="52"/>
      <c r="AB13" s="52"/>
      <c r="AC13" s="52"/>
      <c r="AD13" s="52"/>
      <c r="AE13" s="52"/>
      <c r="AF13" s="52"/>
      <c r="AG13" s="52"/>
      <c r="AH13" s="152"/>
      <c r="AI13" s="152"/>
      <c r="AJ13" s="152"/>
      <c r="AK13" s="152"/>
    </row>
    <row r="14" spans="1:37" x14ac:dyDescent="0.25">
      <c r="A14" s="211" t="str">
        <f>'1. паспорт местоположение'!$A$15</f>
        <v>Приобретение трансформатора ТМГ-400/6/0,4 - 1шт.</v>
      </c>
      <c r="B14" s="211"/>
      <c r="C14" s="211"/>
      <c r="D14" s="211"/>
      <c r="E14" s="211"/>
      <c r="F14" s="211"/>
      <c r="G14" s="211"/>
      <c r="H14" s="211"/>
      <c r="I14" s="211"/>
      <c r="J14" s="211"/>
      <c r="K14" s="211"/>
      <c r="L14" s="211"/>
      <c r="M14" s="211"/>
      <c r="N14" s="211"/>
      <c r="O14" s="211"/>
      <c r="P14" s="211"/>
      <c r="Q14" s="211"/>
      <c r="R14" s="211"/>
      <c r="S14" s="211"/>
      <c r="T14" s="211"/>
      <c r="U14" s="211"/>
      <c r="V14" s="211"/>
      <c r="W14" s="211"/>
      <c r="X14" s="211"/>
      <c r="Y14" s="211"/>
      <c r="Z14" s="211"/>
      <c r="AA14" s="211"/>
      <c r="AB14" s="211"/>
      <c r="AC14" s="211"/>
      <c r="AD14" s="211"/>
      <c r="AE14" s="211"/>
      <c r="AF14" s="211"/>
      <c r="AG14" s="211"/>
      <c r="AH14" s="153"/>
      <c r="AI14" s="153"/>
      <c r="AJ14" s="153"/>
      <c r="AK14" s="153"/>
    </row>
    <row r="15" spans="1:37" ht="15.75" customHeight="1" x14ac:dyDescent="0.25">
      <c r="A15" s="212" t="s">
        <v>7</v>
      </c>
      <c r="B15" s="212"/>
      <c r="C15" s="212"/>
      <c r="D15" s="212"/>
      <c r="E15" s="212"/>
      <c r="F15" s="212"/>
      <c r="G15" s="212"/>
      <c r="H15" s="212"/>
      <c r="I15" s="212"/>
      <c r="J15" s="212"/>
      <c r="K15" s="212"/>
      <c r="L15" s="212"/>
      <c r="M15" s="212"/>
      <c r="N15" s="212"/>
      <c r="O15" s="212"/>
      <c r="P15" s="212"/>
      <c r="Q15" s="212"/>
      <c r="R15" s="212"/>
      <c r="S15" s="212"/>
      <c r="T15" s="212"/>
      <c r="U15" s="212"/>
      <c r="V15" s="212"/>
      <c r="W15" s="212"/>
      <c r="X15" s="212"/>
      <c r="Y15" s="212"/>
      <c r="Z15" s="212"/>
      <c r="AA15" s="212"/>
      <c r="AB15" s="212"/>
      <c r="AC15" s="212"/>
      <c r="AD15" s="212"/>
      <c r="AE15" s="212"/>
      <c r="AF15" s="212"/>
      <c r="AG15" s="212"/>
      <c r="AH15" s="11"/>
      <c r="AI15" s="11"/>
      <c r="AJ15" s="11"/>
      <c r="AK15" s="11"/>
    </row>
    <row r="16" spans="1:37" ht="10.5" customHeight="1" x14ac:dyDescent="0.25"/>
    <row r="17" spans="1:37" ht="10.5" customHeight="1" x14ac:dyDescent="0.25"/>
    <row r="18" spans="1:37" x14ac:dyDescent="0.25">
      <c r="A18" s="264" t="s">
        <v>329</v>
      </c>
      <c r="B18" s="264"/>
      <c r="C18" s="264"/>
      <c r="D18" s="264"/>
      <c r="E18" s="264"/>
      <c r="F18" s="264"/>
      <c r="G18" s="264"/>
      <c r="H18" s="264"/>
      <c r="I18" s="264"/>
      <c r="J18" s="264"/>
      <c r="K18" s="264"/>
      <c r="L18" s="264"/>
      <c r="M18" s="264"/>
      <c r="N18" s="264"/>
      <c r="O18" s="264"/>
      <c r="P18" s="264"/>
      <c r="Q18" s="264"/>
      <c r="R18" s="264"/>
      <c r="S18" s="264"/>
      <c r="T18" s="264"/>
      <c r="U18" s="264"/>
      <c r="V18" s="264"/>
      <c r="W18" s="264"/>
      <c r="X18" s="264"/>
      <c r="Y18" s="264"/>
      <c r="Z18" s="264"/>
      <c r="AA18" s="264"/>
      <c r="AB18" s="264"/>
      <c r="AC18" s="264"/>
      <c r="AD18" s="264"/>
      <c r="AE18" s="264"/>
      <c r="AF18" s="264"/>
      <c r="AG18" s="264"/>
      <c r="AH18" s="7"/>
      <c r="AI18" s="7"/>
      <c r="AJ18" s="7"/>
      <c r="AK18" s="7"/>
    </row>
    <row r="20" spans="1:37" ht="30" customHeight="1" x14ac:dyDescent="0.25">
      <c r="A20" s="232" t="s">
        <v>330</v>
      </c>
      <c r="B20" s="232" t="s">
        <v>331</v>
      </c>
      <c r="C20" s="227" t="s">
        <v>332</v>
      </c>
      <c r="D20" s="227"/>
      <c r="E20" s="226" t="s">
        <v>333</v>
      </c>
      <c r="F20" s="226"/>
      <c r="G20" s="232" t="s">
        <v>334</v>
      </c>
      <c r="H20" s="262">
        <v>2024</v>
      </c>
      <c r="I20" s="263"/>
      <c r="J20" s="263"/>
      <c r="K20" s="263"/>
      <c r="L20" s="262">
        <v>2025</v>
      </c>
      <c r="M20" s="263"/>
      <c r="N20" s="263"/>
      <c r="O20" s="263"/>
      <c r="P20" s="262">
        <v>2026</v>
      </c>
      <c r="Q20" s="263"/>
      <c r="R20" s="263"/>
      <c r="S20" s="263"/>
      <c r="T20" s="262">
        <v>2027</v>
      </c>
      <c r="U20" s="263"/>
      <c r="V20" s="263"/>
      <c r="W20" s="263"/>
      <c r="X20" s="262">
        <v>2028</v>
      </c>
      <c r="Y20" s="263"/>
      <c r="Z20" s="263"/>
      <c r="AA20" s="263"/>
      <c r="AB20" s="262">
        <v>2029</v>
      </c>
      <c r="AC20" s="263"/>
      <c r="AD20" s="263"/>
      <c r="AE20" s="263"/>
      <c r="AF20" s="227" t="s">
        <v>335</v>
      </c>
      <c r="AG20" s="227"/>
      <c r="AH20" s="7"/>
      <c r="AI20" s="7"/>
      <c r="AJ20" s="7"/>
    </row>
    <row r="21" spans="1:37" ht="48" customHeight="1" x14ac:dyDescent="0.25">
      <c r="A21" s="234"/>
      <c r="B21" s="234"/>
      <c r="C21" s="227"/>
      <c r="D21" s="227"/>
      <c r="E21" s="226"/>
      <c r="F21" s="226"/>
      <c r="G21" s="234"/>
      <c r="H21" s="227" t="s">
        <v>269</v>
      </c>
      <c r="I21" s="227"/>
      <c r="J21" s="227" t="s">
        <v>336</v>
      </c>
      <c r="K21" s="227"/>
      <c r="L21" s="227" t="s">
        <v>269</v>
      </c>
      <c r="M21" s="227"/>
      <c r="N21" s="227" t="s">
        <v>337</v>
      </c>
      <c r="O21" s="227"/>
      <c r="P21" s="227" t="s">
        <v>269</v>
      </c>
      <c r="Q21" s="227"/>
      <c r="R21" s="227" t="s">
        <v>337</v>
      </c>
      <c r="S21" s="227"/>
      <c r="T21" s="227" t="s">
        <v>269</v>
      </c>
      <c r="U21" s="227"/>
      <c r="V21" s="227" t="s">
        <v>337</v>
      </c>
      <c r="W21" s="227"/>
      <c r="X21" s="227" t="s">
        <v>269</v>
      </c>
      <c r="Y21" s="227"/>
      <c r="Z21" s="227" t="s">
        <v>337</v>
      </c>
      <c r="AA21" s="227"/>
      <c r="AB21" s="227" t="s">
        <v>269</v>
      </c>
      <c r="AC21" s="227"/>
      <c r="AD21" s="227" t="s">
        <v>337</v>
      </c>
      <c r="AE21" s="227"/>
      <c r="AF21" s="227"/>
      <c r="AG21" s="227"/>
    </row>
    <row r="22" spans="1:37" ht="81" customHeight="1" x14ac:dyDescent="0.25">
      <c r="A22" s="233"/>
      <c r="B22" s="233"/>
      <c r="C22" s="154" t="s">
        <v>269</v>
      </c>
      <c r="D22" s="154" t="s">
        <v>337</v>
      </c>
      <c r="E22" s="154" t="s">
        <v>338</v>
      </c>
      <c r="F22" s="154" t="s">
        <v>339</v>
      </c>
      <c r="G22" s="233"/>
      <c r="H22" s="155" t="s">
        <v>340</v>
      </c>
      <c r="I22" s="155" t="s">
        <v>341</v>
      </c>
      <c r="J22" s="155" t="s">
        <v>340</v>
      </c>
      <c r="K22" s="155" t="s">
        <v>341</v>
      </c>
      <c r="L22" s="155" t="s">
        <v>340</v>
      </c>
      <c r="M22" s="155" t="s">
        <v>341</v>
      </c>
      <c r="N22" s="155" t="s">
        <v>340</v>
      </c>
      <c r="O22" s="155" t="s">
        <v>341</v>
      </c>
      <c r="P22" s="155" t="s">
        <v>340</v>
      </c>
      <c r="Q22" s="155" t="s">
        <v>341</v>
      </c>
      <c r="R22" s="155" t="s">
        <v>340</v>
      </c>
      <c r="S22" s="155" t="s">
        <v>341</v>
      </c>
      <c r="T22" s="155" t="s">
        <v>340</v>
      </c>
      <c r="U22" s="155" t="s">
        <v>341</v>
      </c>
      <c r="V22" s="155" t="s">
        <v>340</v>
      </c>
      <c r="W22" s="155" t="s">
        <v>341</v>
      </c>
      <c r="X22" s="155" t="s">
        <v>340</v>
      </c>
      <c r="Y22" s="155" t="s">
        <v>341</v>
      </c>
      <c r="Z22" s="155" t="s">
        <v>340</v>
      </c>
      <c r="AA22" s="155" t="s">
        <v>341</v>
      </c>
      <c r="AB22" s="155" t="s">
        <v>340</v>
      </c>
      <c r="AC22" s="155" t="s">
        <v>341</v>
      </c>
      <c r="AD22" s="155" t="s">
        <v>340</v>
      </c>
      <c r="AE22" s="155" t="s">
        <v>341</v>
      </c>
      <c r="AF22" s="154" t="s">
        <v>342</v>
      </c>
      <c r="AG22" s="154" t="s">
        <v>337</v>
      </c>
    </row>
    <row r="23" spans="1:37" ht="19.5" customHeight="1" x14ac:dyDescent="0.25">
      <c r="A23" s="34">
        <v>1</v>
      </c>
      <c r="B23" s="34">
        <f t="shared" ref="B23:AG23" si="0">A23+1</f>
        <v>2</v>
      </c>
      <c r="C23" s="34">
        <f t="shared" si="0"/>
        <v>3</v>
      </c>
      <c r="D23" s="34">
        <f t="shared" si="0"/>
        <v>4</v>
      </c>
      <c r="E23" s="34">
        <f t="shared" si="0"/>
        <v>5</v>
      </c>
      <c r="F23" s="34">
        <f t="shared" si="0"/>
        <v>6</v>
      </c>
      <c r="G23" s="34">
        <f t="shared" si="0"/>
        <v>7</v>
      </c>
      <c r="H23" s="34">
        <f t="shared" si="0"/>
        <v>8</v>
      </c>
      <c r="I23" s="34">
        <f t="shared" si="0"/>
        <v>9</v>
      </c>
      <c r="J23" s="34">
        <f t="shared" si="0"/>
        <v>10</v>
      </c>
      <c r="K23" s="34">
        <f t="shared" si="0"/>
        <v>11</v>
      </c>
      <c r="L23" s="34">
        <f t="shared" si="0"/>
        <v>12</v>
      </c>
      <c r="M23" s="34">
        <f t="shared" si="0"/>
        <v>13</v>
      </c>
      <c r="N23" s="34">
        <f t="shared" si="0"/>
        <v>14</v>
      </c>
      <c r="O23" s="34">
        <f t="shared" si="0"/>
        <v>15</v>
      </c>
      <c r="P23" s="34">
        <f t="shared" si="0"/>
        <v>16</v>
      </c>
      <c r="Q23" s="34">
        <f t="shared" si="0"/>
        <v>17</v>
      </c>
      <c r="R23" s="34">
        <f t="shared" si="0"/>
        <v>18</v>
      </c>
      <c r="S23" s="34">
        <f t="shared" si="0"/>
        <v>19</v>
      </c>
      <c r="T23" s="34">
        <f t="shared" si="0"/>
        <v>20</v>
      </c>
      <c r="U23" s="34">
        <f t="shared" si="0"/>
        <v>21</v>
      </c>
      <c r="V23" s="34">
        <f t="shared" si="0"/>
        <v>22</v>
      </c>
      <c r="W23" s="34">
        <f t="shared" si="0"/>
        <v>23</v>
      </c>
      <c r="X23" s="34">
        <f t="shared" si="0"/>
        <v>24</v>
      </c>
      <c r="Y23" s="34">
        <f t="shared" si="0"/>
        <v>25</v>
      </c>
      <c r="Z23" s="34">
        <f t="shared" si="0"/>
        <v>26</v>
      </c>
      <c r="AA23" s="34">
        <f t="shared" si="0"/>
        <v>27</v>
      </c>
      <c r="AB23" s="34">
        <f t="shared" si="0"/>
        <v>28</v>
      </c>
      <c r="AC23" s="34">
        <f t="shared" si="0"/>
        <v>29</v>
      </c>
      <c r="AD23" s="34">
        <f t="shared" si="0"/>
        <v>30</v>
      </c>
      <c r="AE23" s="34">
        <f t="shared" si="0"/>
        <v>31</v>
      </c>
      <c r="AF23" s="34">
        <f t="shared" si="0"/>
        <v>32</v>
      </c>
      <c r="AG23" s="34">
        <f t="shared" si="0"/>
        <v>33</v>
      </c>
    </row>
    <row r="24" spans="1:37" s="7" customFormat="1" ht="47.25" customHeight="1" x14ac:dyDescent="0.25">
      <c r="A24" s="142" t="s">
        <v>12</v>
      </c>
      <c r="B24" s="156" t="s">
        <v>343</v>
      </c>
      <c r="C24" s="157">
        <v>0</v>
      </c>
      <c r="D24" s="157">
        <f>N24</f>
        <v>0.48161666399999997</v>
      </c>
      <c r="E24" s="157">
        <v>0</v>
      </c>
      <c r="F24" s="158">
        <v>0</v>
      </c>
      <c r="G24" s="157">
        <v>0</v>
      </c>
      <c r="H24" s="157">
        <v>0</v>
      </c>
      <c r="I24" s="157">
        <v>0</v>
      </c>
      <c r="J24" s="157">
        <v>0</v>
      </c>
      <c r="K24" s="157">
        <v>0</v>
      </c>
      <c r="L24" s="157">
        <v>0</v>
      </c>
      <c r="M24" s="157">
        <v>0</v>
      </c>
      <c r="N24" s="157">
        <f>N29</f>
        <v>0.48161666399999997</v>
      </c>
      <c r="O24" s="157">
        <f>O29</f>
        <v>3</v>
      </c>
      <c r="P24" s="157">
        <v>0</v>
      </c>
      <c r="Q24" s="157">
        <v>0</v>
      </c>
      <c r="R24" s="157">
        <v>0</v>
      </c>
      <c r="S24" s="157">
        <v>0</v>
      </c>
      <c r="T24" s="157">
        <v>0</v>
      </c>
      <c r="U24" s="157">
        <v>0</v>
      </c>
      <c r="V24" s="157">
        <v>0</v>
      </c>
      <c r="W24" s="157">
        <v>0</v>
      </c>
      <c r="X24" s="157">
        <v>0</v>
      </c>
      <c r="Y24" s="157">
        <v>0</v>
      </c>
      <c r="Z24" s="157">
        <v>0</v>
      </c>
      <c r="AA24" s="157">
        <v>0</v>
      </c>
      <c r="AB24" s="157">
        <v>0</v>
      </c>
      <c r="AC24" s="157">
        <v>0</v>
      </c>
      <c r="AD24" s="157">
        <v>0</v>
      </c>
      <c r="AE24" s="157">
        <v>0</v>
      </c>
      <c r="AF24" s="157">
        <v>0</v>
      </c>
      <c r="AG24" s="157">
        <f>N24</f>
        <v>0.48161666399999997</v>
      </c>
    </row>
    <row r="25" spans="1:37" ht="24" customHeight="1" x14ac:dyDescent="0.25">
      <c r="A25" s="147" t="s">
        <v>344</v>
      </c>
      <c r="B25" s="159" t="s">
        <v>345</v>
      </c>
      <c r="C25" s="26">
        <v>0</v>
      </c>
      <c r="D25" s="26">
        <f t="shared" ref="D25:D72" si="1">N25</f>
        <v>0</v>
      </c>
      <c r="E25" s="26">
        <v>0</v>
      </c>
      <c r="F25" s="160">
        <v>0</v>
      </c>
      <c r="G25" s="26">
        <v>0</v>
      </c>
      <c r="H25" s="26">
        <v>0</v>
      </c>
      <c r="I25" s="26">
        <v>0</v>
      </c>
      <c r="J25" s="26">
        <v>0</v>
      </c>
      <c r="K25" s="26">
        <v>0</v>
      </c>
      <c r="L25" s="26">
        <v>0</v>
      </c>
      <c r="M25" s="26">
        <v>0</v>
      </c>
      <c r="N25" s="26">
        <f t="shared" ref="N25:N72" si="2">L25</f>
        <v>0</v>
      </c>
      <c r="O25" s="26">
        <v>0</v>
      </c>
      <c r="P25" s="26">
        <v>0</v>
      </c>
      <c r="Q25" s="26">
        <v>0</v>
      </c>
      <c r="R25" s="26">
        <v>0</v>
      </c>
      <c r="S25" s="26">
        <v>0</v>
      </c>
      <c r="T25" s="26">
        <v>0</v>
      </c>
      <c r="U25" s="26">
        <v>0</v>
      </c>
      <c r="V25" s="26">
        <v>0</v>
      </c>
      <c r="W25" s="26">
        <v>0</v>
      </c>
      <c r="X25" s="26">
        <v>0</v>
      </c>
      <c r="Y25" s="26">
        <v>0</v>
      </c>
      <c r="Z25" s="26">
        <v>0</v>
      </c>
      <c r="AA25" s="26">
        <v>0</v>
      </c>
      <c r="AB25" s="26">
        <v>0</v>
      </c>
      <c r="AC25" s="26">
        <v>0</v>
      </c>
      <c r="AD25" s="26">
        <v>0</v>
      </c>
      <c r="AE25" s="26">
        <v>0</v>
      </c>
      <c r="AF25" s="157">
        <v>0</v>
      </c>
      <c r="AG25" s="157">
        <f t="shared" ref="AG25:AG72" si="3">N25</f>
        <v>0</v>
      </c>
    </row>
    <row r="26" spans="1:37" x14ac:dyDescent="0.25">
      <c r="A26" s="147" t="s">
        <v>346</v>
      </c>
      <c r="B26" s="159" t="s">
        <v>347</v>
      </c>
      <c r="C26" s="26">
        <v>0</v>
      </c>
      <c r="D26" s="26">
        <f t="shared" si="1"/>
        <v>0</v>
      </c>
      <c r="E26" s="26">
        <v>0</v>
      </c>
      <c r="F26" s="160">
        <v>0</v>
      </c>
      <c r="G26" s="26">
        <v>0</v>
      </c>
      <c r="H26" s="26">
        <v>0</v>
      </c>
      <c r="I26" s="26">
        <v>0</v>
      </c>
      <c r="J26" s="26">
        <v>0</v>
      </c>
      <c r="K26" s="26">
        <v>0</v>
      </c>
      <c r="L26" s="26">
        <v>0</v>
      </c>
      <c r="M26" s="26">
        <v>0</v>
      </c>
      <c r="N26" s="26">
        <f t="shared" si="2"/>
        <v>0</v>
      </c>
      <c r="O26" s="26">
        <v>0</v>
      </c>
      <c r="P26" s="26">
        <v>0</v>
      </c>
      <c r="Q26" s="26">
        <v>0</v>
      </c>
      <c r="R26" s="26">
        <v>0</v>
      </c>
      <c r="S26" s="26">
        <v>0</v>
      </c>
      <c r="T26" s="26">
        <v>0</v>
      </c>
      <c r="U26" s="26">
        <v>0</v>
      </c>
      <c r="V26" s="26">
        <v>0</v>
      </c>
      <c r="W26" s="26">
        <v>0</v>
      </c>
      <c r="X26" s="26">
        <v>0</v>
      </c>
      <c r="Y26" s="26">
        <v>0</v>
      </c>
      <c r="Z26" s="26">
        <v>0</v>
      </c>
      <c r="AA26" s="26">
        <v>0</v>
      </c>
      <c r="AB26" s="26">
        <v>0</v>
      </c>
      <c r="AC26" s="26">
        <v>0</v>
      </c>
      <c r="AD26" s="26">
        <v>0</v>
      </c>
      <c r="AE26" s="26">
        <v>0</v>
      </c>
      <c r="AF26" s="157">
        <v>0</v>
      </c>
      <c r="AG26" s="157">
        <f t="shared" si="3"/>
        <v>0</v>
      </c>
    </row>
    <row r="27" spans="1:37" ht="31.5" x14ac:dyDescent="0.25">
      <c r="A27" s="147" t="s">
        <v>348</v>
      </c>
      <c r="B27" s="159" t="s">
        <v>349</v>
      </c>
      <c r="C27" s="26">
        <v>0</v>
      </c>
      <c r="D27" s="26">
        <f t="shared" si="1"/>
        <v>0</v>
      </c>
      <c r="E27" s="26">
        <v>0</v>
      </c>
      <c r="F27" s="160">
        <v>0</v>
      </c>
      <c r="G27" s="26">
        <v>0</v>
      </c>
      <c r="H27" s="26">
        <v>0</v>
      </c>
      <c r="I27" s="26">
        <v>0</v>
      </c>
      <c r="J27" s="26">
        <v>0</v>
      </c>
      <c r="K27" s="26">
        <v>0</v>
      </c>
      <c r="L27" s="26">
        <v>0</v>
      </c>
      <c r="M27" s="26">
        <v>0</v>
      </c>
      <c r="N27" s="26">
        <v>0</v>
      </c>
      <c r="O27" s="26">
        <v>0</v>
      </c>
      <c r="P27" s="26">
        <v>0</v>
      </c>
      <c r="Q27" s="26">
        <v>0</v>
      </c>
      <c r="R27" s="26">
        <v>0</v>
      </c>
      <c r="S27" s="26">
        <v>0</v>
      </c>
      <c r="T27" s="26">
        <v>0</v>
      </c>
      <c r="U27" s="26">
        <v>0</v>
      </c>
      <c r="V27" s="26">
        <v>0</v>
      </c>
      <c r="W27" s="26">
        <v>0</v>
      </c>
      <c r="X27" s="26">
        <v>0</v>
      </c>
      <c r="Y27" s="26">
        <v>0</v>
      </c>
      <c r="Z27" s="26">
        <v>0</v>
      </c>
      <c r="AA27" s="26">
        <v>0</v>
      </c>
      <c r="AB27" s="26">
        <v>0</v>
      </c>
      <c r="AC27" s="26">
        <v>0</v>
      </c>
      <c r="AD27" s="26">
        <v>0</v>
      </c>
      <c r="AE27" s="26">
        <v>0</v>
      </c>
      <c r="AF27" s="157">
        <v>0</v>
      </c>
      <c r="AG27" s="157">
        <f t="shared" si="3"/>
        <v>0</v>
      </c>
    </row>
    <row r="28" spans="1:37" x14ac:dyDescent="0.25">
      <c r="A28" s="147" t="s">
        <v>350</v>
      </c>
      <c r="B28" s="159" t="s">
        <v>351</v>
      </c>
      <c r="C28" s="26">
        <v>0</v>
      </c>
      <c r="D28" s="26">
        <f t="shared" si="1"/>
        <v>0</v>
      </c>
      <c r="E28" s="26">
        <v>0</v>
      </c>
      <c r="F28" s="160">
        <v>0</v>
      </c>
      <c r="G28" s="26">
        <v>0</v>
      </c>
      <c r="H28" s="26">
        <v>0</v>
      </c>
      <c r="I28" s="26">
        <v>0</v>
      </c>
      <c r="J28" s="26">
        <v>0</v>
      </c>
      <c r="K28" s="26">
        <v>0</v>
      </c>
      <c r="L28" s="26">
        <v>0</v>
      </c>
      <c r="M28" s="26">
        <v>0</v>
      </c>
      <c r="N28" s="26">
        <f t="shared" si="2"/>
        <v>0</v>
      </c>
      <c r="O28" s="26">
        <v>0</v>
      </c>
      <c r="P28" s="26">
        <v>0</v>
      </c>
      <c r="Q28" s="26">
        <v>0</v>
      </c>
      <c r="R28" s="26">
        <v>0</v>
      </c>
      <c r="S28" s="26">
        <v>0</v>
      </c>
      <c r="T28" s="26">
        <v>0</v>
      </c>
      <c r="U28" s="26">
        <v>0</v>
      </c>
      <c r="V28" s="26">
        <v>0</v>
      </c>
      <c r="W28" s="26">
        <v>0</v>
      </c>
      <c r="X28" s="26">
        <v>0</v>
      </c>
      <c r="Y28" s="26">
        <v>0</v>
      </c>
      <c r="Z28" s="26">
        <v>0</v>
      </c>
      <c r="AA28" s="26">
        <v>0</v>
      </c>
      <c r="AB28" s="26">
        <v>0</v>
      </c>
      <c r="AC28" s="26">
        <v>0</v>
      </c>
      <c r="AD28" s="26">
        <v>0</v>
      </c>
      <c r="AE28" s="26">
        <v>0</v>
      </c>
      <c r="AF28" s="157">
        <v>0</v>
      </c>
      <c r="AG28" s="157">
        <f t="shared" si="3"/>
        <v>0</v>
      </c>
    </row>
    <row r="29" spans="1:37" x14ac:dyDescent="0.25">
      <c r="A29" s="147" t="s">
        <v>352</v>
      </c>
      <c r="B29" s="161" t="s">
        <v>353</v>
      </c>
      <c r="C29" s="26">
        <v>0</v>
      </c>
      <c r="D29" s="26">
        <f t="shared" si="1"/>
        <v>0.48161666399999997</v>
      </c>
      <c r="E29" s="26">
        <v>0</v>
      </c>
      <c r="F29" s="160">
        <v>0</v>
      </c>
      <c r="G29" s="26">
        <v>0</v>
      </c>
      <c r="H29" s="26">
        <v>0</v>
      </c>
      <c r="I29" s="26">
        <v>0</v>
      </c>
      <c r="J29" s="26">
        <v>0</v>
      </c>
      <c r="K29" s="26">
        <v>0</v>
      </c>
      <c r="L29" s="26">
        <v>0</v>
      </c>
      <c r="M29" s="26">
        <v>0</v>
      </c>
      <c r="N29" s="26">
        <f>N33*1.2</f>
        <v>0.48161666399999997</v>
      </c>
      <c r="O29" s="26">
        <v>3</v>
      </c>
      <c r="P29" s="26">
        <v>0</v>
      </c>
      <c r="Q29" s="26">
        <v>0</v>
      </c>
      <c r="R29" s="26">
        <v>0</v>
      </c>
      <c r="S29" s="26">
        <v>0</v>
      </c>
      <c r="T29" s="26">
        <v>0</v>
      </c>
      <c r="U29" s="26">
        <v>0</v>
      </c>
      <c r="V29" s="26">
        <v>0</v>
      </c>
      <c r="W29" s="26">
        <v>0</v>
      </c>
      <c r="X29" s="26">
        <v>0</v>
      </c>
      <c r="Y29" s="26">
        <v>0</v>
      </c>
      <c r="Z29" s="26">
        <v>0</v>
      </c>
      <c r="AA29" s="26">
        <v>0</v>
      </c>
      <c r="AB29" s="26">
        <v>0</v>
      </c>
      <c r="AC29" s="26">
        <v>0</v>
      </c>
      <c r="AD29" s="26">
        <v>0</v>
      </c>
      <c r="AE29" s="26">
        <v>0</v>
      </c>
      <c r="AF29" s="157">
        <v>0</v>
      </c>
      <c r="AG29" s="157">
        <f t="shared" si="3"/>
        <v>0.48161666399999997</v>
      </c>
    </row>
    <row r="30" spans="1:37" s="7" customFormat="1" ht="47.25" x14ac:dyDescent="0.25">
      <c r="A30" s="142" t="s">
        <v>14</v>
      </c>
      <c r="B30" s="156" t="s">
        <v>354</v>
      </c>
      <c r="C30" s="157">
        <v>0</v>
      </c>
      <c r="D30" s="157">
        <f t="shared" si="1"/>
        <v>0.40134722</v>
      </c>
      <c r="E30" s="157">
        <v>0</v>
      </c>
      <c r="F30" s="157">
        <v>0</v>
      </c>
      <c r="G30" s="157">
        <v>0</v>
      </c>
      <c r="H30" s="157">
        <v>0</v>
      </c>
      <c r="I30" s="157">
        <v>0</v>
      </c>
      <c r="J30" s="157">
        <v>0</v>
      </c>
      <c r="K30" s="157">
        <v>0</v>
      </c>
      <c r="L30" s="157">
        <v>0</v>
      </c>
      <c r="M30" s="157">
        <v>0</v>
      </c>
      <c r="N30" s="157">
        <f>N33</f>
        <v>0.40134722</v>
      </c>
      <c r="O30" s="157">
        <f>O33</f>
        <v>3</v>
      </c>
      <c r="P30" s="157">
        <v>0</v>
      </c>
      <c r="Q30" s="157">
        <v>0</v>
      </c>
      <c r="R30" s="26">
        <v>0</v>
      </c>
      <c r="S30" s="157">
        <v>0</v>
      </c>
      <c r="T30" s="157">
        <v>0</v>
      </c>
      <c r="U30" s="157">
        <v>0</v>
      </c>
      <c r="V30" s="157">
        <v>0</v>
      </c>
      <c r="W30" s="157">
        <v>0</v>
      </c>
      <c r="X30" s="157">
        <v>0</v>
      </c>
      <c r="Y30" s="157">
        <v>0</v>
      </c>
      <c r="Z30" s="157">
        <v>0</v>
      </c>
      <c r="AA30" s="157">
        <v>0</v>
      </c>
      <c r="AB30" s="157">
        <v>0</v>
      </c>
      <c r="AC30" s="157">
        <v>0</v>
      </c>
      <c r="AD30" s="157">
        <v>0</v>
      </c>
      <c r="AE30" s="157">
        <v>0</v>
      </c>
      <c r="AF30" s="157">
        <v>0</v>
      </c>
      <c r="AG30" s="157">
        <f t="shared" si="3"/>
        <v>0.40134722</v>
      </c>
    </row>
    <row r="31" spans="1:37" x14ac:dyDescent="0.25">
      <c r="A31" s="147" t="s">
        <v>355</v>
      </c>
      <c r="B31" s="159" t="s">
        <v>356</v>
      </c>
      <c r="C31" s="26">
        <v>0</v>
      </c>
      <c r="D31" s="26">
        <f t="shared" si="1"/>
        <v>0</v>
      </c>
      <c r="E31" s="26">
        <v>0</v>
      </c>
      <c r="F31" s="26">
        <v>0</v>
      </c>
      <c r="G31" s="157">
        <v>0</v>
      </c>
      <c r="H31" s="26">
        <v>0</v>
      </c>
      <c r="I31" s="26">
        <v>0</v>
      </c>
      <c r="J31" s="157">
        <v>0</v>
      </c>
      <c r="K31" s="26">
        <v>0</v>
      </c>
      <c r="L31" s="26">
        <v>0</v>
      </c>
      <c r="M31" s="26">
        <v>0</v>
      </c>
      <c r="N31" s="26">
        <f t="shared" si="2"/>
        <v>0</v>
      </c>
      <c r="O31" s="26">
        <v>0</v>
      </c>
      <c r="P31" s="26">
        <v>0</v>
      </c>
      <c r="Q31" s="26">
        <v>0</v>
      </c>
      <c r="R31" s="157">
        <v>0</v>
      </c>
      <c r="S31" s="26">
        <v>0</v>
      </c>
      <c r="T31" s="26">
        <v>0</v>
      </c>
      <c r="U31" s="26">
        <v>0</v>
      </c>
      <c r="V31" s="157">
        <v>0</v>
      </c>
      <c r="W31" s="26">
        <v>0</v>
      </c>
      <c r="X31" s="157">
        <v>0</v>
      </c>
      <c r="Y31" s="26">
        <v>0</v>
      </c>
      <c r="Z31" s="157">
        <v>0</v>
      </c>
      <c r="AA31" s="26">
        <v>0</v>
      </c>
      <c r="AB31" s="157">
        <v>0</v>
      </c>
      <c r="AC31" s="26">
        <v>0</v>
      </c>
      <c r="AD31" s="157">
        <v>0</v>
      </c>
      <c r="AE31" s="26">
        <v>0</v>
      </c>
      <c r="AF31" s="157">
        <v>0</v>
      </c>
      <c r="AG31" s="157">
        <f t="shared" si="3"/>
        <v>0</v>
      </c>
    </row>
    <row r="32" spans="1:37" ht="31.5" x14ac:dyDescent="0.25">
      <c r="A32" s="147" t="s">
        <v>357</v>
      </c>
      <c r="B32" s="159" t="s">
        <v>358</v>
      </c>
      <c r="C32" s="26">
        <v>0</v>
      </c>
      <c r="D32" s="26">
        <f t="shared" si="1"/>
        <v>0</v>
      </c>
      <c r="E32" s="26">
        <v>0</v>
      </c>
      <c r="F32" s="26">
        <v>0</v>
      </c>
      <c r="G32" s="157">
        <v>0</v>
      </c>
      <c r="H32" s="26">
        <v>0</v>
      </c>
      <c r="I32" s="26">
        <v>0</v>
      </c>
      <c r="J32" s="157">
        <v>0</v>
      </c>
      <c r="K32" s="26">
        <v>0</v>
      </c>
      <c r="L32" s="26">
        <v>0</v>
      </c>
      <c r="M32" s="26">
        <v>0</v>
      </c>
      <c r="N32" s="26">
        <f t="shared" si="2"/>
        <v>0</v>
      </c>
      <c r="O32" s="26">
        <v>0</v>
      </c>
      <c r="P32" s="26">
        <v>0</v>
      </c>
      <c r="Q32" s="26">
        <v>0</v>
      </c>
      <c r="R32" s="157">
        <v>0</v>
      </c>
      <c r="S32" s="26">
        <v>0</v>
      </c>
      <c r="T32" s="26">
        <v>0</v>
      </c>
      <c r="U32" s="26">
        <v>0</v>
      </c>
      <c r="V32" s="157">
        <v>0</v>
      </c>
      <c r="W32" s="26">
        <v>0</v>
      </c>
      <c r="X32" s="157">
        <v>0</v>
      </c>
      <c r="Y32" s="26">
        <v>0</v>
      </c>
      <c r="Z32" s="157">
        <v>0</v>
      </c>
      <c r="AA32" s="26">
        <v>0</v>
      </c>
      <c r="AB32" s="157">
        <v>0</v>
      </c>
      <c r="AC32" s="26">
        <v>0</v>
      </c>
      <c r="AD32" s="157">
        <v>0</v>
      </c>
      <c r="AE32" s="26">
        <v>0</v>
      </c>
      <c r="AF32" s="157">
        <v>0</v>
      </c>
      <c r="AG32" s="157">
        <f t="shared" si="3"/>
        <v>0</v>
      </c>
    </row>
    <row r="33" spans="1:33" x14ac:dyDescent="0.25">
      <c r="A33" s="147" t="s">
        <v>359</v>
      </c>
      <c r="B33" s="159" t="s">
        <v>360</v>
      </c>
      <c r="C33" s="26">
        <v>0</v>
      </c>
      <c r="D33" s="26">
        <f t="shared" si="1"/>
        <v>0.40134722</v>
      </c>
      <c r="E33" s="26">
        <v>0</v>
      </c>
      <c r="F33" s="26">
        <v>0</v>
      </c>
      <c r="G33" s="157">
        <v>0</v>
      </c>
      <c r="H33" s="26">
        <v>0</v>
      </c>
      <c r="I33" s="26">
        <v>0</v>
      </c>
      <c r="J33" s="157">
        <v>0</v>
      </c>
      <c r="K33" s="26">
        <v>0</v>
      </c>
      <c r="L33" s="26">
        <v>0</v>
      </c>
      <c r="M33" s="26">
        <v>0</v>
      </c>
      <c r="N33" s="26">
        <v>0.40134722</v>
      </c>
      <c r="O33" s="26">
        <v>3</v>
      </c>
      <c r="P33" s="26">
        <v>0</v>
      </c>
      <c r="Q33" s="26">
        <v>0</v>
      </c>
      <c r="R33" s="157">
        <v>0</v>
      </c>
      <c r="S33" s="26">
        <v>0</v>
      </c>
      <c r="T33" s="26">
        <v>0</v>
      </c>
      <c r="U33" s="26">
        <v>0</v>
      </c>
      <c r="V33" s="157">
        <v>0</v>
      </c>
      <c r="W33" s="26">
        <v>0</v>
      </c>
      <c r="X33" s="157">
        <v>0</v>
      </c>
      <c r="Y33" s="26">
        <v>0</v>
      </c>
      <c r="Z33" s="157">
        <v>0</v>
      </c>
      <c r="AA33" s="26">
        <v>0</v>
      </c>
      <c r="AB33" s="157">
        <v>0</v>
      </c>
      <c r="AC33" s="26">
        <v>0</v>
      </c>
      <c r="AD33" s="157">
        <v>0</v>
      </c>
      <c r="AE33" s="26">
        <v>0</v>
      </c>
      <c r="AF33" s="157">
        <v>0</v>
      </c>
      <c r="AG33" s="157">
        <f t="shared" si="3"/>
        <v>0.40134722</v>
      </c>
    </row>
    <row r="34" spans="1:33" x14ac:dyDescent="0.25">
      <c r="A34" s="147" t="s">
        <v>361</v>
      </c>
      <c r="B34" s="159" t="s">
        <v>362</v>
      </c>
      <c r="C34" s="26">
        <v>0</v>
      </c>
      <c r="D34" s="26">
        <f t="shared" si="1"/>
        <v>0</v>
      </c>
      <c r="E34" s="26">
        <v>0</v>
      </c>
      <c r="F34" s="26">
        <v>0</v>
      </c>
      <c r="G34" s="157">
        <v>0</v>
      </c>
      <c r="H34" s="26">
        <v>0</v>
      </c>
      <c r="I34" s="26">
        <v>0</v>
      </c>
      <c r="J34" s="157">
        <v>0</v>
      </c>
      <c r="K34" s="26">
        <v>0</v>
      </c>
      <c r="L34" s="26">
        <v>0</v>
      </c>
      <c r="M34" s="26">
        <v>0</v>
      </c>
      <c r="N34" s="26">
        <f t="shared" si="2"/>
        <v>0</v>
      </c>
      <c r="O34" s="26">
        <v>0</v>
      </c>
      <c r="P34" s="26">
        <v>0</v>
      </c>
      <c r="Q34" s="26">
        <v>0</v>
      </c>
      <c r="R34" s="157">
        <v>0</v>
      </c>
      <c r="S34" s="26">
        <v>0</v>
      </c>
      <c r="T34" s="26">
        <v>0</v>
      </c>
      <c r="U34" s="26">
        <v>0</v>
      </c>
      <c r="V34" s="157">
        <v>0</v>
      </c>
      <c r="W34" s="26">
        <v>0</v>
      </c>
      <c r="X34" s="157">
        <v>0</v>
      </c>
      <c r="Y34" s="26">
        <v>0</v>
      </c>
      <c r="Z34" s="157">
        <v>0</v>
      </c>
      <c r="AA34" s="26">
        <v>0</v>
      </c>
      <c r="AB34" s="157">
        <v>0</v>
      </c>
      <c r="AC34" s="26">
        <v>0</v>
      </c>
      <c r="AD34" s="157">
        <v>0</v>
      </c>
      <c r="AE34" s="26">
        <v>0</v>
      </c>
      <c r="AF34" s="157">
        <v>0</v>
      </c>
      <c r="AG34" s="157">
        <f t="shared" si="3"/>
        <v>0</v>
      </c>
    </row>
    <row r="35" spans="1:33" s="7" customFormat="1" ht="31.5" x14ac:dyDescent="0.25">
      <c r="A35" s="142" t="s">
        <v>16</v>
      </c>
      <c r="B35" s="156" t="s">
        <v>363</v>
      </c>
      <c r="C35" s="157">
        <v>0</v>
      </c>
      <c r="D35" s="157">
        <f t="shared" si="1"/>
        <v>0</v>
      </c>
      <c r="E35" s="157">
        <v>0</v>
      </c>
      <c r="F35" s="157">
        <v>0</v>
      </c>
      <c r="G35" s="157">
        <v>0</v>
      </c>
      <c r="H35" s="157">
        <v>0</v>
      </c>
      <c r="I35" s="157">
        <v>0</v>
      </c>
      <c r="J35" s="157">
        <v>0</v>
      </c>
      <c r="K35" s="157">
        <v>0</v>
      </c>
      <c r="L35" s="157">
        <v>0</v>
      </c>
      <c r="M35" s="157">
        <v>0</v>
      </c>
      <c r="N35" s="157">
        <f t="shared" si="2"/>
        <v>0</v>
      </c>
      <c r="O35" s="157">
        <v>0</v>
      </c>
      <c r="P35" s="157">
        <v>0</v>
      </c>
      <c r="Q35" s="157">
        <v>0</v>
      </c>
      <c r="R35" s="157">
        <v>0</v>
      </c>
      <c r="S35" s="157">
        <v>0</v>
      </c>
      <c r="T35" s="157">
        <v>0</v>
      </c>
      <c r="U35" s="157">
        <v>0</v>
      </c>
      <c r="V35" s="157">
        <v>0</v>
      </c>
      <c r="W35" s="157">
        <v>0</v>
      </c>
      <c r="X35" s="157">
        <v>0</v>
      </c>
      <c r="Y35" s="157">
        <v>0</v>
      </c>
      <c r="Z35" s="157">
        <v>0</v>
      </c>
      <c r="AA35" s="157">
        <v>0</v>
      </c>
      <c r="AB35" s="157">
        <v>0</v>
      </c>
      <c r="AC35" s="157">
        <v>0</v>
      </c>
      <c r="AD35" s="157">
        <v>0</v>
      </c>
      <c r="AE35" s="157">
        <v>0</v>
      </c>
      <c r="AF35" s="157">
        <v>0</v>
      </c>
      <c r="AG35" s="157">
        <f t="shared" si="3"/>
        <v>0</v>
      </c>
    </row>
    <row r="36" spans="1:33" ht="31.5" x14ac:dyDescent="0.25">
      <c r="A36" s="147" t="s">
        <v>364</v>
      </c>
      <c r="B36" s="162" t="s">
        <v>365</v>
      </c>
      <c r="C36" s="163">
        <v>0</v>
      </c>
      <c r="D36" s="26">
        <f t="shared" si="1"/>
        <v>0</v>
      </c>
      <c r="E36" s="26">
        <v>0</v>
      </c>
      <c r="F36" s="26">
        <v>0</v>
      </c>
      <c r="G36" s="26">
        <v>0</v>
      </c>
      <c r="H36" s="26">
        <v>0</v>
      </c>
      <c r="I36" s="26">
        <v>0</v>
      </c>
      <c r="J36" s="26">
        <v>0</v>
      </c>
      <c r="K36" s="26">
        <v>0</v>
      </c>
      <c r="L36" s="26">
        <v>0</v>
      </c>
      <c r="M36" s="26">
        <v>0</v>
      </c>
      <c r="N36" s="26">
        <f t="shared" si="2"/>
        <v>0</v>
      </c>
      <c r="O36" s="26">
        <v>0</v>
      </c>
      <c r="P36" s="26">
        <v>0</v>
      </c>
      <c r="Q36" s="26">
        <v>0</v>
      </c>
      <c r="R36" s="26">
        <v>0</v>
      </c>
      <c r="S36" s="26">
        <v>0</v>
      </c>
      <c r="T36" s="26">
        <v>0</v>
      </c>
      <c r="U36" s="26">
        <v>0</v>
      </c>
      <c r="V36" s="26">
        <v>0</v>
      </c>
      <c r="W36" s="26">
        <v>0</v>
      </c>
      <c r="X36" s="26">
        <v>0</v>
      </c>
      <c r="Y36" s="26">
        <v>0</v>
      </c>
      <c r="Z36" s="26">
        <v>0</v>
      </c>
      <c r="AA36" s="26">
        <v>0</v>
      </c>
      <c r="AB36" s="26">
        <v>0</v>
      </c>
      <c r="AC36" s="26">
        <v>0</v>
      </c>
      <c r="AD36" s="26">
        <v>0</v>
      </c>
      <c r="AE36" s="26">
        <v>0</v>
      </c>
      <c r="AF36" s="157">
        <v>0</v>
      </c>
      <c r="AG36" s="157">
        <f t="shared" si="3"/>
        <v>0</v>
      </c>
    </row>
    <row r="37" spans="1:33" x14ac:dyDescent="0.25">
      <c r="A37" s="147" t="s">
        <v>366</v>
      </c>
      <c r="B37" s="162" t="s">
        <v>367</v>
      </c>
      <c r="C37" s="26">
        <v>0</v>
      </c>
      <c r="D37" s="26">
        <f t="shared" si="1"/>
        <v>0</v>
      </c>
      <c r="E37" s="26">
        <v>0</v>
      </c>
      <c r="F37" s="26">
        <v>0</v>
      </c>
      <c r="G37" s="26">
        <v>0</v>
      </c>
      <c r="H37" s="26">
        <v>0</v>
      </c>
      <c r="I37" s="26">
        <v>0</v>
      </c>
      <c r="J37" s="26">
        <v>0</v>
      </c>
      <c r="K37" s="26">
        <v>0</v>
      </c>
      <c r="L37" s="26">
        <v>0</v>
      </c>
      <c r="M37" s="26">
        <v>0</v>
      </c>
      <c r="N37" s="26">
        <f t="shared" si="2"/>
        <v>0</v>
      </c>
      <c r="O37" s="26">
        <v>0</v>
      </c>
      <c r="P37" s="26">
        <v>0</v>
      </c>
      <c r="Q37" s="26">
        <v>0</v>
      </c>
      <c r="R37" s="26">
        <v>0</v>
      </c>
      <c r="S37" s="26">
        <v>0</v>
      </c>
      <c r="T37" s="26">
        <v>0</v>
      </c>
      <c r="U37" s="26">
        <v>0</v>
      </c>
      <c r="V37" s="26">
        <v>0</v>
      </c>
      <c r="W37" s="26">
        <v>0</v>
      </c>
      <c r="X37" s="26">
        <v>0</v>
      </c>
      <c r="Y37" s="26">
        <v>0</v>
      </c>
      <c r="Z37" s="26">
        <v>0</v>
      </c>
      <c r="AA37" s="26">
        <v>0</v>
      </c>
      <c r="AB37" s="26">
        <v>0</v>
      </c>
      <c r="AC37" s="26">
        <v>0</v>
      </c>
      <c r="AD37" s="26">
        <v>0</v>
      </c>
      <c r="AE37" s="26">
        <v>0</v>
      </c>
      <c r="AF37" s="157">
        <v>0</v>
      </c>
      <c r="AG37" s="157">
        <f t="shared" si="3"/>
        <v>0</v>
      </c>
    </row>
    <row r="38" spans="1:33" x14ac:dyDescent="0.25">
      <c r="A38" s="147" t="s">
        <v>368</v>
      </c>
      <c r="B38" s="162" t="s">
        <v>369</v>
      </c>
      <c r="C38" s="26">
        <v>0</v>
      </c>
      <c r="D38" s="26">
        <f t="shared" si="1"/>
        <v>0</v>
      </c>
      <c r="E38" s="26">
        <v>0</v>
      </c>
      <c r="F38" s="26">
        <v>0</v>
      </c>
      <c r="G38" s="26">
        <v>0</v>
      </c>
      <c r="H38" s="26">
        <v>0</v>
      </c>
      <c r="I38" s="26">
        <v>0</v>
      </c>
      <c r="J38" s="26">
        <v>0</v>
      </c>
      <c r="K38" s="26">
        <v>0</v>
      </c>
      <c r="L38" s="26">
        <v>0</v>
      </c>
      <c r="M38" s="26">
        <v>0</v>
      </c>
      <c r="N38" s="26">
        <f t="shared" si="2"/>
        <v>0</v>
      </c>
      <c r="O38" s="26">
        <v>0</v>
      </c>
      <c r="P38" s="26">
        <v>0</v>
      </c>
      <c r="Q38" s="26">
        <v>0</v>
      </c>
      <c r="R38" s="26">
        <v>0</v>
      </c>
      <c r="S38" s="26">
        <v>0</v>
      </c>
      <c r="T38" s="26">
        <v>0</v>
      </c>
      <c r="U38" s="26">
        <v>0</v>
      </c>
      <c r="V38" s="26">
        <v>0</v>
      </c>
      <c r="W38" s="26">
        <v>0</v>
      </c>
      <c r="X38" s="26">
        <v>0</v>
      </c>
      <c r="Y38" s="26">
        <v>0</v>
      </c>
      <c r="Z38" s="26">
        <v>0</v>
      </c>
      <c r="AA38" s="26">
        <v>0</v>
      </c>
      <c r="AB38" s="26">
        <v>0</v>
      </c>
      <c r="AC38" s="26">
        <v>0</v>
      </c>
      <c r="AD38" s="26">
        <v>0</v>
      </c>
      <c r="AE38" s="26">
        <v>0</v>
      </c>
      <c r="AF38" s="157">
        <v>0</v>
      </c>
      <c r="AG38" s="157">
        <f t="shared" si="3"/>
        <v>0</v>
      </c>
    </row>
    <row r="39" spans="1:33" ht="31.5" x14ac:dyDescent="0.25">
      <c r="A39" s="147" t="s">
        <v>370</v>
      </c>
      <c r="B39" s="159" t="s">
        <v>371</v>
      </c>
      <c r="C39" s="26">
        <v>0</v>
      </c>
      <c r="D39" s="26">
        <f t="shared" si="1"/>
        <v>0</v>
      </c>
      <c r="E39" s="26">
        <v>0</v>
      </c>
      <c r="F39" s="26">
        <v>0</v>
      </c>
      <c r="G39" s="26">
        <v>0</v>
      </c>
      <c r="H39" s="26">
        <v>0</v>
      </c>
      <c r="I39" s="26">
        <v>0</v>
      </c>
      <c r="J39" s="26">
        <v>0</v>
      </c>
      <c r="K39" s="26">
        <v>0</v>
      </c>
      <c r="L39" s="26">
        <v>0</v>
      </c>
      <c r="M39" s="26">
        <v>0</v>
      </c>
      <c r="N39" s="26">
        <f t="shared" si="2"/>
        <v>0</v>
      </c>
      <c r="O39" s="26">
        <v>0</v>
      </c>
      <c r="P39" s="26">
        <v>0</v>
      </c>
      <c r="Q39" s="26">
        <v>0</v>
      </c>
      <c r="R39" s="26">
        <v>0</v>
      </c>
      <c r="S39" s="26">
        <v>0</v>
      </c>
      <c r="T39" s="26">
        <v>0</v>
      </c>
      <c r="U39" s="26">
        <v>0</v>
      </c>
      <c r="V39" s="26">
        <v>0</v>
      </c>
      <c r="W39" s="26">
        <v>0</v>
      </c>
      <c r="X39" s="26">
        <v>0</v>
      </c>
      <c r="Y39" s="26">
        <v>0</v>
      </c>
      <c r="Z39" s="26">
        <v>0</v>
      </c>
      <c r="AA39" s="26">
        <v>0</v>
      </c>
      <c r="AB39" s="26">
        <v>0</v>
      </c>
      <c r="AC39" s="26">
        <v>0</v>
      </c>
      <c r="AD39" s="26">
        <v>0</v>
      </c>
      <c r="AE39" s="26">
        <v>0</v>
      </c>
      <c r="AF39" s="157">
        <v>0</v>
      </c>
      <c r="AG39" s="157">
        <f t="shared" si="3"/>
        <v>0</v>
      </c>
    </row>
    <row r="40" spans="1:33" ht="31.5" x14ac:dyDescent="0.25">
      <c r="A40" s="147" t="s">
        <v>372</v>
      </c>
      <c r="B40" s="159" t="s">
        <v>373</v>
      </c>
      <c r="C40" s="26">
        <v>0</v>
      </c>
      <c r="D40" s="26">
        <f t="shared" si="1"/>
        <v>0</v>
      </c>
      <c r="E40" s="26">
        <v>0</v>
      </c>
      <c r="F40" s="26">
        <v>0</v>
      </c>
      <c r="G40" s="26">
        <v>0</v>
      </c>
      <c r="H40" s="26">
        <v>0</v>
      </c>
      <c r="I40" s="26">
        <v>0</v>
      </c>
      <c r="J40" s="26">
        <v>0</v>
      </c>
      <c r="K40" s="26">
        <v>0</v>
      </c>
      <c r="L40" s="26">
        <v>0</v>
      </c>
      <c r="M40" s="26">
        <v>0</v>
      </c>
      <c r="N40" s="26">
        <f t="shared" si="2"/>
        <v>0</v>
      </c>
      <c r="O40" s="26">
        <v>0</v>
      </c>
      <c r="P40" s="26">
        <v>0</v>
      </c>
      <c r="Q40" s="26">
        <v>0</v>
      </c>
      <c r="R40" s="26">
        <v>0</v>
      </c>
      <c r="S40" s="26">
        <v>0</v>
      </c>
      <c r="T40" s="26">
        <v>0</v>
      </c>
      <c r="U40" s="26">
        <v>0</v>
      </c>
      <c r="V40" s="26">
        <v>0</v>
      </c>
      <c r="W40" s="26">
        <v>0</v>
      </c>
      <c r="X40" s="26">
        <v>0</v>
      </c>
      <c r="Y40" s="26">
        <v>0</v>
      </c>
      <c r="Z40" s="26">
        <v>0</v>
      </c>
      <c r="AA40" s="26">
        <v>0</v>
      </c>
      <c r="AB40" s="26">
        <v>0</v>
      </c>
      <c r="AC40" s="26">
        <v>0</v>
      </c>
      <c r="AD40" s="26">
        <v>0</v>
      </c>
      <c r="AE40" s="26">
        <v>0</v>
      </c>
      <c r="AF40" s="157">
        <v>0</v>
      </c>
      <c r="AG40" s="157">
        <f t="shared" si="3"/>
        <v>0</v>
      </c>
    </row>
    <row r="41" spans="1:33" x14ac:dyDescent="0.25">
      <c r="A41" s="147" t="s">
        <v>374</v>
      </c>
      <c r="B41" s="159" t="s">
        <v>375</v>
      </c>
      <c r="C41" s="26">
        <v>0</v>
      </c>
      <c r="D41" s="26">
        <f t="shared" si="1"/>
        <v>0</v>
      </c>
      <c r="E41" s="26">
        <v>0</v>
      </c>
      <c r="F41" s="26">
        <v>0</v>
      </c>
      <c r="G41" s="26">
        <v>0</v>
      </c>
      <c r="H41" s="26">
        <v>0</v>
      </c>
      <c r="I41" s="26">
        <v>0</v>
      </c>
      <c r="J41" s="26">
        <v>0</v>
      </c>
      <c r="K41" s="26">
        <v>0</v>
      </c>
      <c r="L41" s="26">
        <v>0</v>
      </c>
      <c r="M41" s="26">
        <v>0</v>
      </c>
      <c r="N41" s="26">
        <f t="shared" si="2"/>
        <v>0</v>
      </c>
      <c r="O41" s="26">
        <v>0</v>
      </c>
      <c r="P41" s="26">
        <v>0</v>
      </c>
      <c r="Q41" s="26">
        <v>0</v>
      </c>
      <c r="R41" s="26">
        <v>0</v>
      </c>
      <c r="S41" s="26">
        <v>0</v>
      </c>
      <c r="T41" s="26">
        <v>0</v>
      </c>
      <c r="U41" s="26">
        <v>0</v>
      </c>
      <c r="V41" s="26">
        <v>0</v>
      </c>
      <c r="W41" s="26">
        <v>0</v>
      </c>
      <c r="X41" s="26">
        <v>0</v>
      </c>
      <c r="Y41" s="26">
        <v>0</v>
      </c>
      <c r="Z41" s="26">
        <v>0</v>
      </c>
      <c r="AA41" s="26">
        <v>0</v>
      </c>
      <c r="AB41" s="26">
        <v>0</v>
      </c>
      <c r="AC41" s="26">
        <v>0</v>
      </c>
      <c r="AD41" s="26">
        <v>0</v>
      </c>
      <c r="AE41" s="26">
        <v>0</v>
      </c>
      <c r="AF41" s="157">
        <v>0</v>
      </c>
      <c r="AG41" s="157">
        <f t="shared" si="3"/>
        <v>0</v>
      </c>
    </row>
    <row r="42" spans="1:33" x14ac:dyDescent="0.25">
      <c r="A42" s="147" t="s">
        <v>376</v>
      </c>
      <c r="B42" s="162" t="s">
        <v>377</v>
      </c>
      <c r="C42" s="26">
        <v>0</v>
      </c>
      <c r="D42" s="26">
        <f t="shared" si="1"/>
        <v>0</v>
      </c>
      <c r="E42" s="26">
        <v>0</v>
      </c>
      <c r="F42" s="26">
        <v>0</v>
      </c>
      <c r="G42" s="26">
        <v>0</v>
      </c>
      <c r="H42" s="26">
        <v>0</v>
      </c>
      <c r="I42" s="26">
        <v>0</v>
      </c>
      <c r="J42" s="26">
        <v>0</v>
      </c>
      <c r="K42" s="26">
        <v>0</v>
      </c>
      <c r="L42" s="26">
        <v>0</v>
      </c>
      <c r="M42" s="26">
        <v>0</v>
      </c>
      <c r="N42" s="26">
        <f t="shared" si="2"/>
        <v>0</v>
      </c>
      <c r="O42" s="26">
        <v>0</v>
      </c>
      <c r="P42" s="26">
        <v>0</v>
      </c>
      <c r="Q42" s="26">
        <v>0</v>
      </c>
      <c r="R42" s="26">
        <v>0</v>
      </c>
      <c r="S42" s="26">
        <v>0</v>
      </c>
      <c r="T42" s="26">
        <v>0</v>
      </c>
      <c r="U42" s="26">
        <v>0</v>
      </c>
      <c r="V42" s="26">
        <v>0</v>
      </c>
      <c r="W42" s="26">
        <v>0</v>
      </c>
      <c r="X42" s="26">
        <v>0</v>
      </c>
      <c r="Y42" s="26">
        <v>0</v>
      </c>
      <c r="Z42" s="26">
        <v>0</v>
      </c>
      <c r="AA42" s="26">
        <v>0</v>
      </c>
      <c r="AB42" s="26">
        <v>0</v>
      </c>
      <c r="AC42" s="26">
        <v>0</v>
      </c>
      <c r="AD42" s="26">
        <v>0</v>
      </c>
      <c r="AE42" s="26">
        <v>0</v>
      </c>
      <c r="AF42" s="157">
        <v>0</v>
      </c>
      <c r="AG42" s="157">
        <f t="shared" si="3"/>
        <v>0</v>
      </c>
    </row>
    <row r="43" spans="1:33" x14ac:dyDescent="0.25">
      <c r="A43" s="147" t="s">
        <v>378</v>
      </c>
      <c r="B43" s="162" t="s">
        <v>379</v>
      </c>
      <c r="C43" s="26">
        <v>0</v>
      </c>
      <c r="D43" s="26">
        <f t="shared" si="1"/>
        <v>0</v>
      </c>
      <c r="E43" s="26">
        <v>0</v>
      </c>
      <c r="F43" s="26">
        <v>0</v>
      </c>
      <c r="G43" s="26">
        <v>0</v>
      </c>
      <c r="H43" s="26">
        <v>0</v>
      </c>
      <c r="I43" s="26">
        <v>0</v>
      </c>
      <c r="J43" s="26">
        <v>0</v>
      </c>
      <c r="K43" s="26">
        <v>0</v>
      </c>
      <c r="L43" s="26">
        <v>0</v>
      </c>
      <c r="M43" s="26">
        <v>0</v>
      </c>
      <c r="N43" s="26">
        <f t="shared" si="2"/>
        <v>0</v>
      </c>
      <c r="O43" s="26">
        <v>0</v>
      </c>
      <c r="P43" s="26">
        <v>0</v>
      </c>
      <c r="Q43" s="26">
        <v>0</v>
      </c>
      <c r="R43" s="26">
        <v>0</v>
      </c>
      <c r="S43" s="26">
        <v>0</v>
      </c>
      <c r="T43" s="26">
        <v>0</v>
      </c>
      <c r="U43" s="26">
        <v>0</v>
      </c>
      <c r="V43" s="26">
        <v>0</v>
      </c>
      <c r="W43" s="26">
        <v>0</v>
      </c>
      <c r="X43" s="26">
        <v>0</v>
      </c>
      <c r="Y43" s="26">
        <v>0</v>
      </c>
      <c r="Z43" s="26">
        <v>0</v>
      </c>
      <c r="AA43" s="26">
        <v>0</v>
      </c>
      <c r="AB43" s="26">
        <v>0</v>
      </c>
      <c r="AC43" s="26">
        <v>0</v>
      </c>
      <c r="AD43" s="26">
        <v>0</v>
      </c>
      <c r="AE43" s="26">
        <v>0</v>
      </c>
      <c r="AF43" s="157">
        <v>0</v>
      </c>
      <c r="AG43" s="157">
        <f t="shared" si="3"/>
        <v>0</v>
      </c>
    </row>
    <row r="44" spans="1:33" x14ac:dyDescent="0.25">
      <c r="A44" s="147" t="s">
        <v>380</v>
      </c>
      <c r="B44" s="162" t="s">
        <v>381</v>
      </c>
      <c r="C44" s="26">
        <v>0</v>
      </c>
      <c r="D44" s="26">
        <f t="shared" si="1"/>
        <v>0</v>
      </c>
      <c r="E44" s="26">
        <v>0</v>
      </c>
      <c r="F44" s="26">
        <v>0</v>
      </c>
      <c r="G44" s="26">
        <v>0</v>
      </c>
      <c r="H44" s="26">
        <v>0</v>
      </c>
      <c r="I44" s="26">
        <v>0</v>
      </c>
      <c r="J44" s="26">
        <v>0</v>
      </c>
      <c r="K44" s="26">
        <v>0</v>
      </c>
      <c r="L44" s="26">
        <v>0</v>
      </c>
      <c r="M44" s="26">
        <v>0</v>
      </c>
      <c r="N44" s="26">
        <f t="shared" ref="N44" si="4">L44</f>
        <v>0</v>
      </c>
      <c r="O44" s="26">
        <v>0</v>
      </c>
      <c r="P44" s="26">
        <v>0</v>
      </c>
      <c r="Q44" s="26">
        <v>0</v>
      </c>
      <c r="R44" s="26">
        <v>0</v>
      </c>
      <c r="S44" s="26">
        <v>0</v>
      </c>
      <c r="T44" s="26">
        <v>0</v>
      </c>
      <c r="U44" s="26">
        <v>0</v>
      </c>
      <c r="V44" s="26">
        <v>0</v>
      </c>
      <c r="W44" s="26">
        <v>0</v>
      </c>
      <c r="X44" s="26">
        <v>0</v>
      </c>
      <c r="Y44" s="26">
        <v>0</v>
      </c>
      <c r="Z44" s="26">
        <v>0</v>
      </c>
      <c r="AA44" s="26">
        <v>0</v>
      </c>
      <c r="AB44" s="26">
        <v>0</v>
      </c>
      <c r="AC44" s="26">
        <v>0</v>
      </c>
      <c r="AD44" s="26">
        <v>0</v>
      </c>
      <c r="AE44" s="26">
        <v>0</v>
      </c>
      <c r="AF44" s="157">
        <v>0</v>
      </c>
      <c r="AG44" s="157">
        <f t="shared" si="3"/>
        <v>0</v>
      </c>
    </row>
    <row r="45" spans="1:33" s="7" customFormat="1" x14ac:dyDescent="0.25">
      <c r="A45" s="142" t="s">
        <v>18</v>
      </c>
      <c r="B45" s="156" t="s">
        <v>382</v>
      </c>
      <c r="C45" s="157">
        <v>0</v>
      </c>
      <c r="D45" s="157">
        <f t="shared" si="1"/>
        <v>0</v>
      </c>
      <c r="E45" s="157">
        <v>0</v>
      </c>
      <c r="F45" s="157">
        <v>0</v>
      </c>
      <c r="G45" s="157">
        <v>0</v>
      </c>
      <c r="H45" s="157">
        <v>0</v>
      </c>
      <c r="I45" s="157">
        <v>0</v>
      </c>
      <c r="J45" s="157">
        <v>0</v>
      </c>
      <c r="K45" s="157">
        <v>0</v>
      </c>
      <c r="L45" s="157">
        <v>0</v>
      </c>
      <c r="M45" s="157">
        <v>0</v>
      </c>
      <c r="N45" s="157">
        <f>N54</f>
        <v>0</v>
      </c>
      <c r="O45" s="157">
        <f>O54</f>
        <v>0</v>
      </c>
      <c r="P45" s="157">
        <v>0</v>
      </c>
      <c r="Q45" s="157">
        <v>0</v>
      </c>
      <c r="R45" s="157">
        <v>0</v>
      </c>
      <c r="S45" s="157">
        <v>0</v>
      </c>
      <c r="T45" s="157">
        <v>0</v>
      </c>
      <c r="U45" s="157">
        <v>0</v>
      </c>
      <c r="V45" s="157">
        <v>0</v>
      </c>
      <c r="W45" s="157">
        <v>0</v>
      </c>
      <c r="X45" s="157">
        <v>0</v>
      </c>
      <c r="Y45" s="157">
        <v>0</v>
      </c>
      <c r="Z45" s="157">
        <v>0</v>
      </c>
      <c r="AA45" s="157">
        <v>0</v>
      </c>
      <c r="AB45" s="157">
        <v>0</v>
      </c>
      <c r="AC45" s="157">
        <v>0</v>
      </c>
      <c r="AD45" s="157">
        <v>0</v>
      </c>
      <c r="AE45" s="157">
        <v>0</v>
      </c>
      <c r="AF45" s="157">
        <v>0</v>
      </c>
      <c r="AG45" s="157">
        <f t="shared" si="3"/>
        <v>0</v>
      </c>
    </row>
    <row r="46" spans="1:33" x14ac:dyDescent="0.25">
      <c r="A46" s="147" t="s">
        <v>383</v>
      </c>
      <c r="B46" s="159" t="s">
        <v>384</v>
      </c>
      <c r="C46" s="26">
        <v>0</v>
      </c>
      <c r="D46" s="26">
        <f t="shared" si="1"/>
        <v>0</v>
      </c>
      <c r="E46" s="26">
        <v>0</v>
      </c>
      <c r="F46" s="26">
        <v>0</v>
      </c>
      <c r="G46" s="26">
        <v>0</v>
      </c>
      <c r="H46" s="26">
        <v>0</v>
      </c>
      <c r="I46" s="26">
        <v>0</v>
      </c>
      <c r="J46" s="26">
        <v>0</v>
      </c>
      <c r="K46" s="26">
        <v>0</v>
      </c>
      <c r="L46" s="26">
        <v>0</v>
      </c>
      <c r="M46" s="26">
        <v>0</v>
      </c>
      <c r="N46" s="26">
        <f t="shared" si="2"/>
        <v>0</v>
      </c>
      <c r="O46" s="26">
        <v>0</v>
      </c>
      <c r="P46" s="26">
        <v>0</v>
      </c>
      <c r="Q46" s="26">
        <v>0</v>
      </c>
      <c r="R46" s="26">
        <v>0</v>
      </c>
      <c r="S46" s="26">
        <v>0</v>
      </c>
      <c r="T46" s="26">
        <v>0</v>
      </c>
      <c r="U46" s="26">
        <v>0</v>
      </c>
      <c r="V46" s="26">
        <v>0</v>
      </c>
      <c r="W46" s="26">
        <v>0</v>
      </c>
      <c r="X46" s="26">
        <v>0</v>
      </c>
      <c r="Y46" s="26">
        <v>0</v>
      </c>
      <c r="Z46" s="26">
        <v>0</v>
      </c>
      <c r="AA46" s="26">
        <v>0</v>
      </c>
      <c r="AB46" s="26">
        <v>0</v>
      </c>
      <c r="AC46" s="26">
        <v>0</v>
      </c>
      <c r="AD46" s="26">
        <v>0</v>
      </c>
      <c r="AE46" s="26">
        <v>0</v>
      </c>
      <c r="AF46" s="157">
        <v>0</v>
      </c>
      <c r="AG46" s="157">
        <f t="shared" si="3"/>
        <v>0</v>
      </c>
    </row>
    <row r="47" spans="1:33" x14ac:dyDescent="0.25">
      <c r="A47" s="147" t="s">
        <v>385</v>
      </c>
      <c r="B47" s="159" t="s">
        <v>367</v>
      </c>
      <c r="C47" s="26">
        <v>0</v>
      </c>
      <c r="D47" s="26">
        <f t="shared" si="1"/>
        <v>0</v>
      </c>
      <c r="E47" s="26">
        <v>0</v>
      </c>
      <c r="F47" s="26">
        <v>0</v>
      </c>
      <c r="G47" s="26">
        <v>0</v>
      </c>
      <c r="H47" s="26">
        <v>0</v>
      </c>
      <c r="I47" s="26">
        <v>0</v>
      </c>
      <c r="J47" s="26">
        <v>0</v>
      </c>
      <c r="K47" s="26">
        <v>0</v>
      </c>
      <c r="L47" s="26">
        <v>0</v>
      </c>
      <c r="M47" s="26">
        <v>0</v>
      </c>
      <c r="N47" s="26">
        <f t="shared" si="2"/>
        <v>0</v>
      </c>
      <c r="O47" s="26">
        <v>0</v>
      </c>
      <c r="P47" s="26">
        <v>0</v>
      </c>
      <c r="Q47" s="26">
        <v>0</v>
      </c>
      <c r="R47" s="26">
        <v>0</v>
      </c>
      <c r="S47" s="26">
        <v>0</v>
      </c>
      <c r="T47" s="26">
        <v>0</v>
      </c>
      <c r="U47" s="26">
        <v>0</v>
      </c>
      <c r="V47" s="26">
        <v>0</v>
      </c>
      <c r="W47" s="26">
        <v>0</v>
      </c>
      <c r="X47" s="26">
        <v>0</v>
      </c>
      <c r="Y47" s="26">
        <v>0</v>
      </c>
      <c r="Z47" s="26">
        <v>0</v>
      </c>
      <c r="AA47" s="26">
        <v>0</v>
      </c>
      <c r="AB47" s="26">
        <v>0</v>
      </c>
      <c r="AC47" s="26">
        <v>0</v>
      </c>
      <c r="AD47" s="26">
        <v>0</v>
      </c>
      <c r="AE47" s="26">
        <v>0</v>
      </c>
      <c r="AF47" s="157">
        <v>0</v>
      </c>
      <c r="AG47" s="157">
        <f t="shared" si="3"/>
        <v>0</v>
      </c>
    </row>
    <row r="48" spans="1:33" x14ac:dyDescent="0.25">
      <c r="A48" s="147" t="s">
        <v>386</v>
      </c>
      <c r="B48" s="159" t="s">
        <v>369</v>
      </c>
      <c r="C48" s="26">
        <v>0</v>
      </c>
      <c r="D48" s="26">
        <f t="shared" si="1"/>
        <v>0</v>
      </c>
      <c r="E48" s="26">
        <v>0</v>
      </c>
      <c r="F48" s="26">
        <v>0</v>
      </c>
      <c r="G48" s="26">
        <v>0</v>
      </c>
      <c r="H48" s="26">
        <v>0</v>
      </c>
      <c r="I48" s="26">
        <v>0</v>
      </c>
      <c r="J48" s="26">
        <v>0</v>
      </c>
      <c r="K48" s="26">
        <v>0</v>
      </c>
      <c r="L48" s="26">
        <v>0</v>
      </c>
      <c r="M48" s="26">
        <v>0</v>
      </c>
      <c r="N48" s="26">
        <f t="shared" si="2"/>
        <v>0</v>
      </c>
      <c r="O48" s="26">
        <v>0</v>
      </c>
      <c r="P48" s="26">
        <v>0</v>
      </c>
      <c r="Q48" s="26">
        <v>0</v>
      </c>
      <c r="R48" s="26">
        <v>0</v>
      </c>
      <c r="S48" s="26">
        <v>0</v>
      </c>
      <c r="T48" s="26">
        <v>0</v>
      </c>
      <c r="U48" s="26">
        <v>0</v>
      </c>
      <c r="V48" s="26">
        <v>0</v>
      </c>
      <c r="W48" s="26">
        <v>0</v>
      </c>
      <c r="X48" s="26">
        <v>0</v>
      </c>
      <c r="Y48" s="26">
        <v>0</v>
      </c>
      <c r="Z48" s="26">
        <v>0</v>
      </c>
      <c r="AA48" s="26">
        <v>0</v>
      </c>
      <c r="AB48" s="26">
        <v>0</v>
      </c>
      <c r="AC48" s="26">
        <v>0</v>
      </c>
      <c r="AD48" s="26">
        <v>0</v>
      </c>
      <c r="AE48" s="26">
        <v>0</v>
      </c>
      <c r="AF48" s="157">
        <v>0</v>
      </c>
      <c r="AG48" s="157">
        <f t="shared" si="3"/>
        <v>0</v>
      </c>
    </row>
    <row r="49" spans="1:33" ht="31.5" x14ac:dyDescent="0.25">
      <c r="A49" s="147" t="s">
        <v>387</v>
      </c>
      <c r="B49" s="159" t="s">
        <v>371</v>
      </c>
      <c r="C49" s="26">
        <v>0</v>
      </c>
      <c r="D49" s="26">
        <f t="shared" si="1"/>
        <v>0</v>
      </c>
      <c r="E49" s="26">
        <v>0</v>
      </c>
      <c r="F49" s="26">
        <v>0</v>
      </c>
      <c r="G49" s="26">
        <v>0</v>
      </c>
      <c r="H49" s="26">
        <v>0</v>
      </c>
      <c r="I49" s="26">
        <v>0</v>
      </c>
      <c r="J49" s="26">
        <v>0</v>
      </c>
      <c r="K49" s="26">
        <v>0</v>
      </c>
      <c r="L49" s="26">
        <v>0</v>
      </c>
      <c r="M49" s="26">
        <v>0</v>
      </c>
      <c r="N49" s="26">
        <f t="shared" si="2"/>
        <v>0</v>
      </c>
      <c r="O49" s="26">
        <v>0</v>
      </c>
      <c r="P49" s="26">
        <v>0</v>
      </c>
      <c r="Q49" s="26">
        <v>0</v>
      </c>
      <c r="R49" s="26">
        <v>0</v>
      </c>
      <c r="S49" s="26">
        <v>0</v>
      </c>
      <c r="T49" s="26">
        <v>0</v>
      </c>
      <c r="U49" s="26">
        <v>0</v>
      </c>
      <c r="V49" s="26">
        <v>0</v>
      </c>
      <c r="W49" s="26">
        <v>0</v>
      </c>
      <c r="X49" s="26">
        <v>0</v>
      </c>
      <c r="Y49" s="26">
        <v>0</v>
      </c>
      <c r="Z49" s="26">
        <v>0</v>
      </c>
      <c r="AA49" s="26">
        <v>0</v>
      </c>
      <c r="AB49" s="26">
        <v>0</v>
      </c>
      <c r="AC49" s="26">
        <v>0</v>
      </c>
      <c r="AD49" s="26">
        <v>0</v>
      </c>
      <c r="AE49" s="26">
        <v>0</v>
      </c>
      <c r="AF49" s="157">
        <v>0</v>
      </c>
      <c r="AG49" s="157">
        <f t="shared" si="3"/>
        <v>0</v>
      </c>
    </row>
    <row r="50" spans="1:33" ht="31.5" x14ac:dyDescent="0.25">
      <c r="A50" s="147" t="s">
        <v>388</v>
      </c>
      <c r="B50" s="159" t="s">
        <v>373</v>
      </c>
      <c r="C50" s="26">
        <v>0</v>
      </c>
      <c r="D50" s="26">
        <f t="shared" si="1"/>
        <v>0</v>
      </c>
      <c r="E50" s="26">
        <v>0</v>
      </c>
      <c r="F50" s="26">
        <v>0</v>
      </c>
      <c r="G50" s="26">
        <v>0</v>
      </c>
      <c r="H50" s="26">
        <v>0</v>
      </c>
      <c r="I50" s="26">
        <v>0</v>
      </c>
      <c r="J50" s="26">
        <v>0</v>
      </c>
      <c r="K50" s="26">
        <v>0</v>
      </c>
      <c r="L50" s="26">
        <v>0</v>
      </c>
      <c r="M50" s="26">
        <v>0</v>
      </c>
      <c r="N50" s="26">
        <f t="shared" si="2"/>
        <v>0</v>
      </c>
      <c r="O50" s="26">
        <v>0</v>
      </c>
      <c r="P50" s="26">
        <v>0</v>
      </c>
      <c r="Q50" s="26">
        <v>0</v>
      </c>
      <c r="R50" s="26">
        <v>0</v>
      </c>
      <c r="S50" s="26">
        <v>0</v>
      </c>
      <c r="T50" s="26">
        <v>0</v>
      </c>
      <c r="U50" s="26">
        <v>0</v>
      </c>
      <c r="V50" s="26">
        <v>0</v>
      </c>
      <c r="W50" s="26">
        <v>0</v>
      </c>
      <c r="X50" s="26">
        <v>0</v>
      </c>
      <c r="Y50" s="26">
        <v>0</v>
      </c>
      <c r="Z50" s="26">
        <v>0</v>
      </c>
      <c r="AA50" s="26">
        <v>0</v>
      </c>
      <c r="AB50" s="26">
        <v>0</v>
      </c>
      <c r="AC50" s="26">
        <v>0</v>
      </c>
      <c r="AD50" s="26">
        <v>0</v>
      </c>
      <c r="AE50" s="26">
        <v>0</v>
      </c>
      <c r="AF50" s="157">
        <v>0</v>
      </c>
      <c r="AG50" s="157">
        <f t="shared" si="3"/>
        <v>0</v>
      </c>
    </row>
    <row r="51" spans="1:33" x14ac:dyDescent="0.25">
      <c r="A51" s="147" t="s">
        <v>389</v>
      </c>
      <c r="B51" s="159" t="s">
        <v>375</v>
      </c>
      <c r="C51" s="26">
        <v>0</v>
      </c>
      <c r="D51" s="26">
        <f t="shared" si="1"/>
        <v>0</v>
      </c>
      <c r="E51" s="26">
        <v>0</v>
      </c>
      <c r="F51" s="26">
        <v>0</v>
      </c>
      <c r="G51" s="26">
        <v>0</v>
      </c>
      <c r="H51" s="26">
        <v>0</v>
      </c>
      <c r="I51" s="26">
        <v>0</v>
      </c>
      <c r="J51" s="26">
        <v>0</v>
      </c>
      <c r="K51" s="26">
        <v>0</v>
      </c>
      <c r="L51" s="26">
        <v>0</v>
      </c>
      <c r="M51" s="26">
        <v>0</v>
      </c>
      <c r="N51" s="26">
        <f t="shared" si="2"/>
        <v>0</v>
      </c>
      <c r="O51" s="26">
        <v>0</v>
      </c>
      <c r="P51" s="26">
        <v>0</v>
      </c>
      <c r="Q51" s="26">
        <v>0</v>
      </c>
      <c r="R51" s="26">
        <v>0</v>
      </c>
      <c r="S51" s="26">
        <v>0</v>
      </c>
      <c r="T51" s="26">
        <v>0</v>
      </c>
      <c r="U51" s="26">
        <v>0</v>
      </c>
      <c r="V51" s="26">
        <v>0</v>
      </c>
      <c r="W51" s="26">
        <v>0</v>
      </c>
      <c r="X51" s="26">
        <v>0</v>
      </c>
      <c r="Y51" s="26">
        <v>0</v>
      </c>
      <c r="Z51" s="26">
        <v>0</v>
      </c>
      <c r="AA51" s="26">
        <v>0</v>
      </c>
      <c r="AB51" s="26">
        <v>0</v>
      </c>
      <c r="AC51" s="26">
        <v>0</v>
      </c>
      <c r="AD51" s="26">
        <v>0</v>
      </c>
      <c r="AE51" s="26">
        <v>0</v>
      </c>
      <c r="AF51" s="157">
        <v>0</v>
      </c>
      <c r="AG51" s="157">
        <f t="shared" si="3"/>
        <v>0</v>
      </c>
    </row>
    <row r="52" spans="1:33" x14ac:dyDescent="0.25">
      <c r="A52" s="147" t="s">
        <v>390</v>
      </c>
      <c r="B52" s="162" t="s">
        <v>377</v>
      </c>
      <c r="C52" s="26">
        <v>0</v>
      </c>
      <c r="D52" s="26">
        <f t="shared" si="1"/>
        <v>0</v>
      </c>
      <c r="E52" s="26">
        <v>0</v>
      </c>
      <c r="F52" s="26">
        <v>0</v>
      </c>
      <c r="G52" s="26">
        <v>0</v>
      </c>
      <c r="H52" s="26">
        <v>0</v>
      </c>
      <c r="I52" s="26">
        <v>0</v>
      </c>
      <c r="J52" s="26">
        <v>0</v>
      </c>
      <c r="K52" s="26">
        <v>0</v>
      </c>
      <c r="L52" s="26">
        <v>0</v>
      </c>
      <c r="M52" s="26">
        <v>0</v>
      </c>
      <c r="N52" s="26">
        <f t="shared" si="2"/>
        <v>0</v>
      </c>
      <c r="O52" s="26">
        <v>0</v>
      </c>
      <c r="P52" s="26">
        <v>0</v>
      </c>
      <c r="Q52" s="26">
        <v>0</v>
      </c>
      <c r="R52" s="26">
        <v>0</v>
      </c>
      <c r="S52" s="26">
        <v>0</v>
      </c>
      <c r="T52" s="26">
        <v>0</v>
      </c>
      <c r="U52" s="26">
        <v>0</v>
      </c>
      <c r="V52" s="26">
        <v>0</v>
      </c>
      <c r="W52" s="26">
        <v>0</v>
      </c>
      <c r="X52" s="26">
        <v>0</v>
      </c>
      <c r="Y52" s="26">
        <v>0</v>
      </c>
      <c r="Z52" s="26">
        <v>0</v>
      </c>
      <c r="AA52" s="26">
        <v>0</v>
      </c>
      <c r="AB52" s="26">
        <v>0</v>
      </c>
      <c r="AC52" s="26">
        <v>0</v>
      </c>
      <c r="AD52" s="26">
        <v>0</v>
      </c>
      <c r="AE52" s="26">
        <v>0</v>
      </c>
      <c r="AF52" s="157">
        <v>0</v>
      </c>
      <c r="AG52" s="157">
        <f t="shared" si="3"/>
        <v>0</v>
      </c>
    </row>
    <row r="53" spans="1:33" x14ac:dyDescent="0.25">
      <c r="A53" s="147" t="s">
        <v>391</v>
      </c>
      <c r="B53" s="162" t="s">
        <v>379</v>
      </c>
      <c r="C53" s="26">
        <v>0</v>
      </c>
      <c r="D53" s="26">
        <f t="shared" si="1"/>
        <v>0</v>
      </c>
      <c r="E53" s="26">
        <v>0</v>
      </c>
      <c r="F53" s="26">
        <v>0</v>
      </c>
      <c r="G53" s="26">
        <v>0</v>
      </c>
      <c r="H53" s="26">
        <v>0</v>
      </c>
      <c r="I53" s="26">
        <v>0</v>
      </c>
      <c r="J53" s="26">
        <v>0</v>
      </c>
      <c r="K53" s="26">
        <v>0</v>
      </c>
      <c r="L53" s="26">
        <v>0</v>
      </c>
      <c r="M53" s="26">
        <v>0</v>
      </c>
      <c r="N53" s="26">
        <f t="shared" si="2"/>
        <v>0</v>
      </c>
      <c r="O53" s="26">
        <v>0</v>
      </c>
      <c r="P53" s="26">
        <v>0</v>
      </c>
      <c r="Q53" s="26">
        <v>0</v>
      </c>
      <c r="R53" s="26">
        <v>0</v>
      </c>
      <c r="S53" s="26">
        <v>0</v>
      </c>
      <c r="T53" s="26">
        <v>0</v>
      </c>
      <c r="U53" s="26">
        <v>0</v>
      </c>
      <c r="V53" s="26">
        <v>0</v>
      </c>
      <c r="W53" s="26">
        <v>0</v>
      </c>
      <c r="X53" s="26">
        <v>0</v>
      </c>
      <c r="Y53" s="26">
        <v>0</v>
      </c>
      <c r="Z53" s="26">
        <v>0</v>
      </c>
      <c r="AA53" s="26">
        <v>0</v>
      </c>
      <c r="AB53" s="26">
        <v>0</v>
      </c>
      <c r="AC53" s="26">
        <v>0</v>
      </c>
      <c r="AD53" s="26">
        <v>0</v>
      </c>
      <c r="AE53" s="26">
        <v>0</v>
      </c>
      <c r="AF53" s="157">
        <v>0</v>
      </c>
      <c r="AG53" s="157">
        <f t="shared" si="3"/>
        <v>0</v>
      </c>
    </row>
    <row r="54" spans="1:33" x14ac:dyDescent="0.25">
      <c r="A54" s="147" t="s">
        <v>392</v>
      </c>
      <c r="B54" s="162" t="s">
        <v>381</v>
      </c>
      <c r="C54" s="26">
        <v>0</v>
      </c>
      <c r="D54" s="26">
        <f t="shared" si="1"/>
        <v>0</v>
      </c>
      <c r="E54" s="26">
        <v>0</v>
      </c>
      <c r="F54" s="26">
        <v>0</v>
      </c>
      <c r="G54" s="26">
        <v>0</v>
      </c>
      <c r="H54" s="26">
        <v>0</v>
      </c>
      <c r="I54" s="26">
        <v>0</v>
      </c>
      <c r="J54" s="26">
        <v>0</v>
      </c>
      <c r="K54" s="26">
        <v>0</v>
      </c>
      <c r="L54" s="26">
        <v>0</v>
      </c>
      <c r="M54" s="26">
        <v>0</v>
      </c>
      <c r="N54" s="26">
        <v>0</v>
      </c>
      <c r="O54" s="26">
        <v>0</v>
      </c>
      <c r="P54" s="26">
        <v>0</v>
      </c>
      <c r="Q54" s="26">
        <v>0</v>
      </c>
      <c r="R54" s="26">
        <v>0</v>
      </c>
      <c r="S54" s="26">
        <v>0</v>
      </c>
      <c r="T54" s="26">
        <v>0</v>
      </c>
      <c r="U54" s="26">
        <v>0</v>
      </c>
      <c r="V54" s="26">
        <v>0</v>
      </c>
      <c r="W54" s="26">
        <v>0</v>
      </c>
      <c r="X54" s="26">
        <v>0</v>
      </c>
      <c r="Y54" s="26">
        <v>0</v>
      </c>
      <c r="Z54" s="26">
        <v>0</v>
      </c>
      <c r="AA54" s="26">
        <v>0</v>
      </c>
      <c r="AB54" s="26">
        <v>0</v>
      </c>
      <c r="AC54" s="26">
        <v>0</v>
      </c>
      <c r="AD54" s="26">
        <v>0</v>
      </c>
      <c r="AE54" s="26">
        <v>0</v>
      </c>
      <c r="AF54" s="157">
        <v>0</v>
      </c>
      <c r="AG54" s="157">
        <f t="shared" si="3"/>
        <v>0</v>
      </c>
    </row>
    <row r="55" spans="1:33" s="7" customFormat="1" ht="35.25" customHeight="1" x14ac:dyDescent="0.25">
      <c r="A55" s="142" t="s">
        <v>20</v>
      </c>
      <c r="B55" s="156" t="s">
        <v>393</v>
      </c>
      <c r="C55" s="157">
        <v>0</v>
      </c>
      <c r="D55" s="157">
        <f t="shared" si="1"/>
        <v>0.40134722</v>
      </c>
      <c r="E55" s="157">
        <v>0</v>
      </c>
      <c r="F55" s="157">
        <v>0</v>
      </c>
      <c r="G55" s="157">
        <v>0</v>
      </c>
      <c r="H55" s="157">
        <v>0</v>
      </c>
      <c r="I55" s="157">
        <v>0</v>
      </c>
      <c r="J55" s="157">
        <v>0</v>
      </c>
      <c r="K55" s="157">
        <v>0</v>
      </c>
      <c r="L55" s="157">
        <v>0</v>
      </c>
      <c r="M55" s="157">
        <v>0</v>
      </c>
      <c r="N55" s="157">
        <f>N56</f>
        <v>0.40134722</v>
      </c>
      <c r="O55" s="157">
        <f>O56</f>
        <v>3</v>
      </c>
      <c r="P55" s="157">
        <v>0</v>
      </c>
      <c r="Q55" s="157">
        <v>0</v>
      </c>
      <c r="R55" s="157">
        <v>0</v>
      </c>
      <c r="S55" s="157">
        <v>0</v>
      </c>
      <c r="T55" s="157">
        <v>0</v>
      </c>
      <c r="U55" s="157">
        <v>0</v>
      </c>
      <c r="V55" s="157">
        <v>0</v>
      </c>
      <c r="W55" s="157">
        <v>0</v>
      </c>
      <c r="X55" s="157">
        <v>0</v>
      </c>
      <c r="Y55" s="157">
        <v>0</v>
      </c>
      <c r="Z55" s="157">
        <v>0</v>
      </c>
      <c r="AA55" s="157">
        <v>0</v>
      </c>
      <c r="AB55" s="157">
        <v>0</v>
      </c>
      <c r="AC55" s="157">
        <v>0</v>
      </c>
      <c r="AD55" s="157">
        <v>0</v>
      </c>
      <c r="AE55" s="157">
        <v>0</v>
      </c>
      <c r="AF55" s="157">
        <v>0</v>
      </c>
      <c r="AG55" s="157">
        <f t="shared" si="3"/>
        <v>0.40134722</v>
      </c>
    </row>
    <row r="56" spans="1:33" x14ac:dyDescent="0.25">
      <c r="A56" s="147" t="s">
        <v>394</v>
      </c>
      <c r="B56" s="159" t="s">
        <v>395</v>
      </c>
      <c r="C56" s="26">
        <v>0</v>
      </c>
      <c r="D56" s="26">
        <f t="shared" si="1"/>
        <v>0.40134722</v>
      </c>
      <c r="E56" s="26">
        <v>0</v>
      </c>
      <c r="F56" s="26">
        <v>0</v>
      </c>
      <c r="G56" s="26">
        <v>0</v>
      </c>
      <c r="H56" s="26">
        <v>0</v>
      </c>
      <c r="I56" s="26">
        <v>0</v>
      </c>
      <c r="J56" s="26">
        <v>0</v>
      </c>
      <c r="K56" s="26">
        <v>0</v>
      </c>
      <c r="L56" s="26">
        <v>0</v>
      </c>
      <c r="M56" s="26">
        <v>0</v>
      </c>
      <c r="N56" s="26">
        <f>N33</f>
        <v>0.40134722</v>
      </c>
      <c r="O56" s="26">
        <v>3</v>
      </c>
      <c r="P56" s="26">
        <v>0</v>
      </c>
      <c r="Q56" s="26">
        <v>0</v>
      </c>
      <c r="R56" s="26">
        <v>0</v>
      </c>
      <c r="S56" s="26">
        <v>0</v>
      </c>
      <c r="T56" s="26">
        <v>0</v>
      </c>
      <c r="U56" s="26">
        <v>0</v>
      </c>
      <c r="V56" s="26">
        <v>0</v>
      </c>
      <c r="W56" s="26">
        <v>0</v>
      </c>
      <c r="X56" s="26">
        <v>0</v>
      </c>
      <c r="Y56" s="26">
        <v>0</v>
      </c>
      <c r="Z56" s="26">
        <v>0</v>
      </c>
      <c r="AA56" s="26">
        <v>0</v>
      </c>
      <c r="AB56" s="26">
        <v>0</v>
      </c>
      <c r="AC56" s="26">
        <v>0</v>
      </c>
      <c r="AD56" s="26">
        <v>0</v>
      </c>
      <c r="AE56" s="26">
        <v>0</v>
      </c>
      <c r="AF56" s="157">
        <v>0</v>
      </c>
      <c r="AG56" s="157">
        <f t="shared" si="3"/>
        <v>0.40134722</v>
      </c>
    </row>
    <row r="57" spans="1:33" x14ac:dyDescent="0.25">
      <c r="A57" s="147" t="s">
        <v>396</v>
      </c>
      <c r="B57" s="159" t="s">
        <v>397</v>
      </c>
      <c r="C57" s="26">
        <v>0</v>
      </c>
      <c r="D57" s="26">
        <f t="shared" si="1"/>
        <v>0</v>
      </c>
      <c r="E57" s="26">
        <v>0</v>
      </c>
      <c r="F57" s="26">
        <v>0</v>
      </c>
      <c r="G57" s="26">
        <v>0</v>
      </c>
      <c r="H57" s="26">
        <v>0</v>
      </c>
      <c r="I57" s="26">
        <v>0</v>
      </c>
      <c r="J57" s="26">
        <v>0</v>
      </c>
      <c r="K57" s="26">
        <v>0</v>
      </c>
      <c r="L57" s="26">
        <v>0</v>
      </c>
      <c r="M57" s="26">
        <v>0</v>
      </c>
      <c r="N57" s="26">
        <f t="shared" si="2"/>
        <v>0</v>
      </c>
      <c r="O57" s="26">
        <v>0</v>
      </c>
      <c r="P57" s="26">
        <v>0</v>
      </c>
      <c r="Q57" s="26">
        <v>0</v>
      </c>
      <c r="R57" s="26">
        <v>0</v>
      </c>
      <c r="S57" s="26">
        <v>0</v>
      </c>
      <c r="T57" s="26">
        <v>0</v>
      </c>
      <c r="U57" s="26">
        <v>0</v>
      </c>
      <c r="V57" s="26">
        <v>0</v>
      </c>
      <c r="W57" s="26">
        <v>0</v>
      </c>
      <c r="X57" s="26">
        <v>0</v>
      </c>
      <c r="Y57" s="26">
        <v>0</v>
      </c>
      <c r="Z57" s="26">
        <v>0</v>
      </c>
      <c r="AA57" s="26">
        <v>0</v>
      </c>
      <c r="AB57" s="26">
        <v>0</v>
      </c>
      <c r="AC57" s="26">
        <v>0</v>
      </c>
      <c r="AD57" s="26">
        <v>0</v>
      </c>
      <c r="AE57" s="26">
        <v>0</v>
      </c>
      <c r="AF57" s="157">
        <v>0</v>
      </c>
      <c r="AG57" s="157">
        <f t="shared" si="3"/>
        <v>0</v>
      </c>
    </row>
    <row r="58" spans="1:33" x14ac:dyDescent="0.25">
      <c r="A58" s="147" t="s">
        <v>398</v>
      </c>
      <c r="B58" s="162" t="s">
        <v>399</v>
      </c>
      <c r="C58" s="163">
        <v>0</v>
      </c>
      <c r="D58" s="163">
        <f t="shared" si="1"/>
        <v>0</v>
      </c>
      <c r="E58" s="163">
        <v>0</v>
      </c>
      <c r="F58" s="163">
        <v>0</v>
      </c>
      <c r="G58" s="163">
        <v>0</v>
      </c>
      <c r="H58" s="26">
        <v>0</v>
      </c>
      <c r="I58" s="26">
        <v>0</v>
      </c>
      <c r="J58" s="26">
        <v>0</v>
      </c>
      <c r="K58" s="26">
        <v>0</v>
      </c>
      <c r="L58" s="26">
        <v>0</v>
      </c>
      <c r="M58" s="26">
        <v>0</v>
      </c>
      <c r="N58" s="26">
        <f t="shared" si="2"/>
        <v>0</v>
      </c>
      <c r="O58" s="26">
        <v>0</v>
      </c>
      <c r="P58" s="26">
        <v>0</v>
      </c>
      <c r="Q58" s="26">
        <v>0</v>
      </c>
      <c r="R58" s="26">
        <v>0</v>
      </c>
      <c r="S58" s="26">
        <v>0</v>
      </c>
      <c r="T58" s="26">
        <v>0</v>
      </c>
      <c r="U58" s="26">
        <v>0</v>
      </c>
      <c r="V58" s="26">
        <v>0</v>
      </c>
      <c r="W58" s="26">
        <v>0</v>
      </c>
      <c r="X58" s="26">
        <v>0</v>
      </c>
      <c r="Y58" s="26">
        <v>0</v>
      </c>
      <c r="Z58" s="26">
        <v>0</v>
      </c>
      <c r="AA58" s="26">
        <v>0</v>
      </c>
      <c r="AB58" s="26">
        <v>0</v>
      </c>
      <c r="AC58" s="26">
        <v>0</v>
      </c>
      <c r="AD58" s="26">
        <v>0</v>
      </c>
      <c r="AE58" s="26">
        <v>0</v>
      </c>
      <c r="AF58" s="157">
        <v>0</v>
      </c>
      <c r="AG58" s="157">
        <f t="shared" si="3"/>
        <v>0</v>
      </c>
    </row>
    <row r="59" spans="1:33" x14ac:dyDescent="0.25">
      <c r="A59" s="147" t="s">
        <v>400</v>
      </c>
      <c r="B59" s="162" t="s">
        <v>401</v>
      </c>
      <c r="C59" s="163">
        <v>0</v>
      </c>
      <c r="D59" s="26">
        <f t="shared" si="1"/>
        <v>0</v>
      </c>
      <c r="E59" s="26">
        <v>0</v>
      </c>
      <c r="F59" s="26">
        <v>0</v>
      </c>
      <c r="G59" s="26">
        <v>0</v>
      </c>
      <c r="H59" s="26">
        <v>0</v>
      </c>
      <c r="I59" s="26">
        <v>0</v>
      </c>
      <c r="J59" s="26">
        <v>0</v>
      </c>
      <c r="K59" s="26">
        <v>0</v>
      </c>
      <c r="L59" s="26">
        <v>0</v>
      </c>
      <c r="M59" s="26">
        <v>0</v>
      </c>
      <c r="N59" s="26">
        <f t="shared" si="2"/>
        <v>0</v>
      </c>
      <c r="O59" s="26">
        <v>0</v>
      </c>
      <c r="P59" s="26">
        <v>0</v>
      </c>
      <c r="Q59" s="26">
        <v>0</v>
      </c>
      <c r="R59" s="26">
        <v>0</v>
      </c>
      <c r="S59" s="26">
        <v>0</v>
      </c>
      <c r="T59" s="26">
        <v>0</v>
      </c>
      <c r="U59" s="26">
        <v>0</v>
      </c>
      <c r="V59" s="26">
        <v>0</v>
      </c>
      <c r="W59" s="26">
        <v>0</v>
      </c>
      <c r="X59" s="26">
        <v>0</v>
      </c>
      <c r="Y59" s="26">
        <v>0</v>
      </c>
      <c r="Z59" s="26">
        <v>0</v>
      </c>
      <c r="AA59" s="26">
        <v>0</v>
      </c>
      <c r="AB59" s="26">
        <v>0</v>
      </c>
      <c r="AC59" s="26">
        <v>0</v>
      </c>
      <c r="AD59" s="26">
        <v>0</v>
      </c>
      <c r="AE59" s="26">
        <v>0</v>
      </c>
      <c r="AF59" s="157">
        <v>0</v>
      </c>
      <c r="AG59" s="157">
        <f t="shared" si="3"/>
        <v>0</v>
      </c>
    </row>
    <row r="60" spans="1:33" x14ac:dyDescent="0.25">
      <c r="A60" s="147" t="s">
        <v>402</v>
      </c>
      <c r="B60" s="162" t="s">
        <v>403</v>
      </c>
      <c r="C60" s="163">
        <v>0</v>
      </c>
      <c r="D60" s="163">
        <f t="shared" si="1"/>
        <v>0</v>
      </c>
      <c r="E60" s="163">
        <v>0</v>
      </c>
      <c r="F60" s="163">
        <v>0</v>
      </c>
      <c r="G60" s="163">
        <v>0</v>
      </c>
      <c r="H60" s="163">
        <v>0</v>
      </c>
      <c r="I60" s="26">
        <v>0</v>
      </c>
      <c r="J60" s="163">
        <v>0</v>
      </c>
      <c r="K60" s="26">
        <v>0</v>
      </c>
      <c r="L60" s="163">
        <v>0</v>
      </c>
      <c r="M60" s="26">
        <v>0</v>
      </c>
      <c r="N60" s="163">
        <f t="shared" si="2"/>
        <v>0</v>
      </c>
      <c r="O60" s="26">
        <v>0</v>
      </c>
      <c r="P60" s="163">
        <v>0</v>
      </c>
      <c r="Q60" s="26">
        <v>0</v>
      </c>
      <c r="R60" s="163">
        <v>0</v>
      </c>
      <c r="S60" s="26">
        <v>0</v>
      </c>
      <c r="T60" s="163">
        <v>0</v>
      </c>
      <c r="U60" s="26">
        <v>0</v>
      </c>
      <c r="V60" s="163">
        <v>0</v>
      </c>
      <c r="W60" s="26">
        <v>0</v>
      </c>
      <c r="X60" s="163">
        <v>0</v>
      </c>
      <c r="Y60" s="26">
        <v>0</v>
      </c>
      <c r="Z60" s="163">
        <v>0</v>
      </c>
      <c r="AA60" s="26">
        <v>0</v>
      </c>
      <c r="AB60" s="163">
        <v>0</v>
      </c>
      <c r="AC60" s="26">
        <v>0</v>
      </c>
      <c r="AD60" s="163">
        <v>0</v>
      </c>
      <c r="AE60" s="26">
        <v>0</v>
      </c>
      <c r="AF60" s="157">
        <v>0</v>
      </c>
      <c r="AG60" s="157">
        <f t="shared" si="3"/>
        <v>0</v>
      </c>
    </row>
    <row r="61" spans="1:33" x14ac:dyDescent="0.25">
      <c r="A61" s="147" t="s">
        <v>404</v>
      </c>
      <c r="B61" s="162" t="s">
        <v>377</v>
      </c>
      <c r="C61" s="26">
        <v>0</v>
      </c>
      <c r="D61" s="26">
        <f t="shared" si="1"/>
        <v>0</v>
      </c>
      <c r="E61" s="26">
        <v>0</v>
      </c>
      <c r="F61" s="26">
        <v>0</v>
      </c>
      <c r="G61" s="26">
        <v>0</v>
      </c>
      <c r="H61" s="26">
        <v>0</v>
      </c>
      <c r="I61" s="26">
        <v>0</v>
      </c>
      <c r="J61" s="26">
        <v>0</v>
      </c>
      <c r="K61" s="26">
        <v>0</v>
      </c>
      <c r="L61" s="26">
        <v>0</v>
      </c>
      <c r="M61" s="26">
        <v>0</v>
      </c>
      <c r="N61" s="26">
        <f t="shared" si="2"/>
        <v>0</v>
      </c>
      <c r="O61" s="26">
        <v>0</v>
      </c>
      <c r="P61" s="26">
        <v>0</v>
      </c>
      <c r="Q61" s="26">
        <v>0</v>
      </c>
      <c r="R61" s="26">
        <v>0</v>
      </c>
      <c r="S61" s="26">
        <v>0</v>
      </c>
      <c r="T61" s="26">
        <v>0</v>
      </c>
      <c r="U61" s="26">
        <v>0</v>
      </c>
      <c r="V61" s="26">
        <v>0</v>
      </c>
      <c r="W61" s="26">
        <v>0</v>
      </c>
      <c r="X61" s="26">
        <v>0</v>
      </c>
      <c r="Y61" s="26">
        <v>0</v>
      </c>
      <c r="Z61" s="26">
        <v>0</v>
      </c>
      <c r="AA61" s="26">
        <v>0</v>
      </c>
      <c r="AB61" s="26">
        <v>0</v>
      </c>
      <c r="AC61" s="26">
        <v>0</v>
      </c>
      <c r="AD61" s="26">
        <v>0</v>
      </c>
      <c r="AE61" s="26">
        <v>0</v>
      </c>
      <c r="AF61" s="157">
        <v>0</v>
      </c>
      <c r="AG61" s="157">
        <f t="shared" si="3"/>
        <v>0</v>
      </c>
    </row>
    <row r="62" spans="1:33" x14ac:dyDescent="0.25">
      <c r="A62" s="147" t="s">
        <v>405</v>
      </c>
      <c r="B62" s="162" t="s">
        <v>379</v>
      </c>
      <c r="C62" s="26">
        <v>0</v>
      </c>
      <c r="D62" s="26">
        <f t="shared" si="1"/>
        <v>0</v>
      </c>
      <c r="E62" s="26">
        <v>0</v>
      </c>
      <c r="F62" s="26">
        <v>0</v>
      </c>
      <c r="G62" s="26">
        <v>0</v>
      </c>
      <c r="H62" s="26">
        <v>0</v>
      </c>
      <c r="I62" s="26">
        <v>0</v>
      </c>
      <c r="J62" s="26">
        <v>0</v>
      </c>
      <c r="K62" s="26">
        <v>0</v>
      </c>
      <c r="L62" s="26">
        <v>0</v>
      </c>
      <c r="M62" s="26">
        <v>0</v>
      </c>
      <c r="N62" s="26">
        <f t="shared" si="2"/>
        <v>0</v>
      </c>
      <c r="O62" s="26">
        <v>0</v>
      </c>
      <c r="P62" s="26">
        <v>0</v>
      </c>
      <c r="Q62" s="26">
        <v>0</v>
      </c>
      <c r="R62" s="26">
        <v>0</v>
      </c>
      <c r="S62" s="26">
        <v>0</v>
      </c>
      <c r="T62" s="26">
        <v>0</v>
      </c>
      <c r="U62" s="26">
        <v>0</v>
      </c>
      <c r="V62" s="26">
        <v>0</v>
      </c>
      <c r="W62" s="26">
        <v>0</v>
      </c>
      <c r="X62" s="26">
        <v>0</v>
      </c>
      <c r="Y62" s="26">
        <v>0</v>
      </c>
      <c r="Z62" s="26">
        <v>0</v>
      </c>
      <c r="AA62" s="26">
        <v>0</v>
      </c>
      <c r="AB62" s="26">
        <v>0</v>
      </c>
      <c r="AC62" s="26">
        <v>0</v>
      </c>
      <c r="AD62" s="26">
        <v>0</v>
      </c>
      <c r="AE62" s="26">
        <v>0</v>
      </c>
      <c r="AF62" s="157">
        <v>0</v>
      </c>
      <c r="AG62" s="157">
        <f t="shared" si="3"/>
        <v>0</v>
      </c>
    </row>
    <row r="63" spans="1:33" x14ac:dyDescent="0.25">
      <c r="A63" s="147" t="s">
        <v>406</v>
      </c>
      <c r="B63" s="162" t="s">
        <v>381</v>
      </c>
      <c r="C63" s="26">
        <v>0</v>
      </c>
      <c r="D63" s="26">
        <f t="shared" si="1"/>
        <v>1</v>
      </c>
      <c r="E63" s="26">
        <v>0</v>
      </c>
      <c r="F63" s="26">
        <v>0</v>
      </c>
      <c r="G63" s="26">
        <v>0</v>
      </c>
      <c r="H63" s="26">
        <v>0</v>
      </c>
      <c r="I63" s="26">
        <v>0</v>
      </c>
      <c r="J63" s="26">
        <v>0</v>
      </c>
      <c r="K63" s="26">
        <v>0</v>
      </c>
      <c r="L63" s="26">
        <v>0</v>
      </c>
      <c r="M63" s="26">
        <v>0</v>
      </c>
      <c r="N63" s="26">
        <v>1</v>
      </c>
      <c r="O63" s="26">
        <v>3</v>
      </c>
      <c r="P63" s="26">
        <v>0</v>
      </c>
      <c r="Q63" s="26">
        <v>0</v>
      </c>
      <c r="R63" s="26">
        <v>0</v>
      </c>
      <c r="S63" s="26">
        <v>0</v>
      </c>
      <c r="T63" s="26">
        <v>0</v>
      </c>
      <c r="U63" s="26">
        <v>0</v>
      </c>
      <c r="V63" s="26">
        <v>0</v>
      </c>
      <c r="W63" s="26">
        <v>0</v>
      </c>
      <c r="X63" s="26">
        <v>0</v>
      </c>
      <c r="Y63" s="26">
        <v>0</v>
      </c>
      <c r="Z63" s="26">
        <v>0</v>
      </c>
      <c r="AA63" s="26">
        <v>0</v>
      </c>
      <c r="AB63" s="26">
        <v>0</v>
      </c>
      <c r="AC63" s="26">
        <v>0</v>
      </c>
      <c r="AD63" s="26">
        <v>0</v>
      </c>
      <c r="AE63" s="26">
        <v>0</v>
      </c>
      <c r="AF63" s="157">
        <v>0</v>
      </c>
      <c r="AG63" s="157">
        <v>1</v>
      </c>
    </row>
    <row r="64" spans="1:33" s="7" customFormat="1" ht="36.75" customHeight="1" x14ac:dyDescent="0.25">
      <c r="A64" s="142" t="s">
        <v>22</v>
      </c>
      <c r="B64" s="164" t="s">
        <v>407</v>
      </c>
      <c r="C64" s="165">
        <v>0</v>
      </c>
      <c r="D64" s="165">
        <f t="shared" si="1"/>
        <v>0</v>
      </c>
      <c r="E64" s="165">
        <v>0</v>
      </c>
      <c r="F64" s="165">
        <v>0</v>
      </c>
      <c r="G64" s="165">
        <v>0</v>
      </c>
      <c r="H64" s="165">
        <v>0</v>
      </c>
      <c r="I64" s="165">
        <v>0</v>
      </c>
      <c r="J64" s="165">
        <v>0</v>
      </c>
      <c r="K64" s="165">
        <v>0</v>
      </c>
      <c r="L64" s="165">
        <v>0</v>
      </c>
      <c r="M64" s="165">
        <v>0</v>
      </c>
      <c r="N64" s="165">
        <v>0</v>
      </c>
      <c r="O64" s="165">
        <v>0</v>
      </c>
      <c r="P64" s="165">
        <v>0</v>
      </c>
      <c r="Q64" s="165">
        <v>0</v>
      </c>
      <c r="R64" s="165">
        <v>0</v>
      </c>
      <c r="S64" s="165">
        <v>0</v>
      </c>
      <c r="T64" s="165">
        <v>0</v>
      </c>
      <c r="U64" s="165">
        <v>0</v>
      </c>
      <c r="V64" s="165">
        <v>0</v>
      </c>
      <c r="W64" s="165">
        <v>0</v>
      </c>
      <c r="X64" s="165">
        <v>0</v>
      </c>
      <c r="Y64" s="165">
        <v>0</v>
      </c>
      <c r="Z64" s="165">
        <v>0</v>
      </c>
      <c r="AA64" s="165">
        <v>0</v>
      </c>
      <c r="AB64" s="165">
        <v>0</v>
      </c>
      <c r="AC64" s="165">
        <v>0</v>
      </c>
      <c r="AD64" s="165">
        <v>0</v>
      </c>
      <c r="AE64" s="165">
        <v>0</v>
      </c>
      <c r="AF64" s="157">
        <v>0</v>
      </c>
      <c r="AG64" s="157">
        <f t="shared" si="3"/>
        <v>0</v>
      </c>
    </row>
    <row r="65" spans="1:33" s="7" customFormat="1" x14ac:dyDescent="0.25">
      <c r="A65" s="142" t="s">
        <v>24</v>
      </c>
      <c r="B65" s="156" t="s">
        <v>408</v>
      </c>
      <c r="C65" s="157">
        <v>0</v>
      </c>
      <c r="D65" s="157">
        <f t="shared" si="1"/>
        <v>0</v>
      </c>
      <c r="E65" s="157">
        <v>0</v>
      </c>
      <c r="F65" s="157">
        <v>0</v>
      </c>
      <c r="G65" s="157">
        <v>0</v>
      </c>
      <c r="H65" s="157">
        <v>0</v>
      </c>
      <c r="I65" s="157">
        <v>0</v>
      </c>
      <c r="J65" s="157">
        <v>0</v>
      </c>
      <c r="K65" s="157">
        <v>0</v>
      </c>
      <c r="L65" s="157">
        <v>0</v>
      </c>
      <c r="M65" s="157">
        <v>0</v>
      </c>
      <c r="N65" s="157">
        <f t="shared" si="2"/>
        <v>0</v>
      </c>
      <c r="O65" s="157">
        <v>0</v>
      </c>
      <c r="P65" s="157">
        <v>0</v>
      </c>
      <c r="Q65" s="157">
        <v>0</v>
      </c>
      <c r="R65" s="157">
        <v>0</v>
      </c>
      <c r="S65" s="157">
        <v>0</v>
      </c>
      <c r="T65" s="157">
        <v>0</v>
      </c>
      <c r="U65" s="157">
        <v>0</v>
      </c>
      <c r="V65" s="157">
        <v>0</v>
      </c>
      <c r="W65" s="157">
        <v>0</v>
      </c>
      <c r="X65" s="157">
        <v>0</v>
      </c>
      <c r="Y65" s="157">
        <v>0</v>
      </c>
      <c r="Z65" s="157">
        <v>0</v>
      </c>
      <c r="AA65" s="157">
        <v>0</v>
      </c>
      <c r="AB65" s="157">
        <v>0</v>
      </c>
      <c r="AC65" s="157">
        <v>0</v>
      </c>
      <c r="AD65" s="157">
        <v>0</v>
      </c>
      <c r="AE65" s="157">
        <v>0</v>
      </c>
      <c r="AF65" s="157">
        <v>0</v>
      </c>
      <c r="AG65" s="157">
        <f t="shared" si="3"/>
        <v>0</v>
      </c>
    </row>
    <row r="66" spans="1:33" x14ac:dyDescent="0.25">
      <c r="A66" s="147" t="s">
        <v>409</v>
      </c>
      <c r="B66" s="166" t="s">
        <v>384</v>
      </c>
      <c r="C66" s="167">
        <v>0</v>
      </c>
      <c r="D66" s="26">
        <f t="shared" si="1"/>
        <v>0</v>
      </c>
      <c r="E66" s="26">
        <v>0</v>
      </c>
      <c r="F66" s="26">
        <v>0</v>
      </c>
      <c r="G66" s="26">
        <v>0</v>
      </c>
      <c r="H66" s="26">
        <v>0</v>
      </c>
      <c r="I66" s="26">
        <v>0</v>
      </c>
      <c r="J66" s="26">
        <v>0</v>
      </c>
      <c r="K66" s="26">
        <v>0</v>
      </c>
      <c r="L66" s="26">
        <v>0</v>
      </c>
      <c r="M66" s="26">
        <v>0</v>
      </c>
      <c r="N66" s="26">
        <f t="shared" si="2"/>
        <v>0</v>
      </c>
      <c r="O66" s="26">
        <v>0</v>
      </c>
      <c r="P66" s="26">
        <v>0</v>
      </c>
      <c r="Q66" s="26">
        <v>0</v>
      </c>
      <c r="R66" s="26">
        <v>0</v>
      </c>
      <c r="S66" s="26">
        <v>0</v>
      </c>
      <c r="T66" s="26">
        <v>0</v>
      </c>
      <c r="U66" s="26">
        <v>0</v>
      </c>
      <c r="V66" s="26">
        <v>0</v>
      </c>
      <c r="W66" s="26">
        <v>0</v>
      </c>
      <c r="X66" s="26">
        <v>0</v>
      </c>
      <c r="Y66" s="26">
        <v>0</v>
      </c>
      <c r="Z66" s="26">
        <v>0</v>
      </c>
      <c r="AA66" s="26">
        <v>0</v>
      </c>
      <c r="AB66" s="26">
        <v>0</v>
      </c>
      <c r="AC66" s="26">
        <v>0</v>
      </c>
      <c r="AD66" s="26">
        <v>0</v>
      </c>
      <c r="AE66" s="26">
        <v>0</v>
      </c>
      <c r="AF66" s="157">
        <v>0</v>
      </c>
      <c r="AG66" s="157">
        <f t="shared" si="3"/>
        <v>0</v>
      </c>
    </row>
    <row r="67" spans="1:33" x14ac:dyDescent="0.25">
      <c r="A67" s="147" t="s">
        <v>410</v>
      </c>
      <c r="B67" s="166" t="s">
        <v>367</v>
      </c>
      <c r="C67" s="167">
        <v>0</v>
      </c>
      <c r="D67" s="167">
        <f t="shared" si="1"/>
        <v>0</v>
      </c>
      <c r="E67" s="26">
        <v>0</v>
      </c>
      <c r="F67" s="26">
        <v>0</v>
      </c>
      <c r="G67" s="26">
        <v>0</v>
      </c>
      <c r="H67" s="26">
        <v>0</v>
      </c>
      <c r="I67" s="26">
        <v>0</v>
      </c>
      <c r="J67" s="26">
        <v>0</v>
      </c>
      <c r="K67" s="26">
        <v>0</v>
      </c>
      <c r="L67" s="26">
        <v>0</v>
      </c>
      <c r="M67" s="26">
        <v>0</v>
      </c>
      <c r="N67" s="26">
        <f t="shared" si="2"/>
        <v>0</v>
      </c>
      <c r="O67" s="26">
        <v>0</v>
      </c>
      <c r="P67" s="26">
        <v>0</v>
      </c>
      <c r="Q67" s="26">
        <v>0</v>
      </c>
      <c r="R67" s="26">
        <v>0</v>
      </c>
      <c r="S67" s="26">
        <v>0</v>
      </c>
      <c r="T67" s="26">
        <v>0</v>
      </c>
      <c r="U67" s="26">
        <v>0</v>
      </c>
      <c r="V67" s="26">
        <v>0</v>
      </c>
      <c r="W67" s="26">
        <v>0</v>
      </c>
      <c r="X67" s="26">
        <v>0</v>
      </c>
      <c r="Y67" s="26">
        <v>0</v>
      </c>
      <c r="Z67" s="26">
        <v>0</v>
      </c>
      <c r="AA67" s="26">
        <v>0</v>
      </c>
      <c r="AB67" s="26">
        <v>0</v>
      </c>
      <c r="AC67" s="26">
        <v>0</v>
      </c>
      <c r="AD67" s="26">
        <v>0</v>
      </c>
      <c r="AE67" s="26">
        <v>0</v>
      </c>
      <c r="AF67" s="157">
        <v>0</v>
      </c>
      <c r="AG67" s="157">
        <f t="shared" si="3"/>
        <v>0</v>
      </c>
    </row>
    <row r="68" spans="1:33" x14ac:dyDescent="0.25">
      <c r="A68" s="147" t="s">
        <v>411</v>
      </c>
      <c r="B68" s="166" t="s">
        <v>369</v>
      </c>
      <c r="C68" s="167">
        <v>0</v>
      </c>
      <c r="D68" s="26">
        <f t="shared" si="1"/>
        <v>0</v>
      </c>
      <c r="E68" s="26">
        <v>0</v>
      </c>
      <c r="F68" s="26">
        <v>0</v>
      </c>
      <c r="G68" s="26">
        <v>0</v>
      </c>
      <c r="H68" s="26">
        <v>0</v>
      </c>
      <c r="I68" s="26">
        <v>0</v>
      </c>
      <c r="J68" s="26">
        <v>0</v>
      </c>
      <c r="K68" s="26">
        <v>0</v>
      </c>
      <c r="L68" s="26">
        <v>0</v>
      </c>
      <c r="M68" s="26">
        <v>0</v>
      </c>
      <c r="N68" s="26">
        <f t="shared" si="2"/>
        <v>0</v>
      </c>
      <c r="O68" s="26">
        <v>0</v>
      </c>
      <c r="P68" s="26">
        <v>0</v>
      </c>
      <c r="Q68" s="26">
        <v>0</v>
      </c>
      <c r="R68" s="26">
        <v>0</v>
      </c>
      <c r="S68" s="26">
        <v>0</v>
      </c>
      <c r="T68" s="26">
        <v>0</v>
      </c>
      <c r="U68" s="26">
        <v>0</v>
      </c>
      <c r="V68" s="26">
        <v>0</v>
      </c>
      <c r="W68" s="26">
        <v>0</v>
      </c>
      <c r="X68" s="26">
        <v>0</v>
      </c>
      <c r="Y68" s="26">
        <v>0</v>
      </c>
      <c r="Z68" s="26">
        <v>0</v>
      </c>
      <c r="AA68" s="26">
        <v>0</v>
      </c>
      <c r="AB68" s="26">
        <v>0</v>
      </c>
      <c r="AC68" s="26">
        <v>0</v>
      </c>
      <c r="AD68" s="26">
        <v>0</v>
      </c>
      <c r="AE68" s="26">
        <v>0</v>
      </c>
      <c r="AF68" s="157">
        <v>0</v>
      </c>
      <c r="AG68" s="157">
        <f t="shared" si="3"/>
        <v>0</v>
      </c>
    </row>
    <row r="69" spans="1:33" x14ac:dyDescent="0.25">
      <c r="A69" s="147" t="s">
        <v>412</v>
      </c>
      <c r="B69" s="166" t="s">
        <v>413</v>
      </c>
      <c r="C69" s="167">
        <v>0</v>
      </c>
      <c r="D69" s="167">
        <f t="shared" si="1"/>
        <v>0</v>
      </c>
      <c r="E69" s="26">
        <v>0</v>
      </c>
      <c r="F69" s="26">
        <v>0</v>
      </c>
      <c r="G69" s="26">
        <v>0</v>
      </c>
      <c r="H69" s="26">
        <v>0</v>
      </c>
      <c r="I69" s="26">
        <v>0</v>
      </c>
      <c r="J69" s="26">
        <v>0</v>
      </c>
      <c r="K69" s="26">
        <v>0</v>
      </c>
      <c r="L69" s="26">
        <v>0</v>
      </c>
      <c r="M69" s="26">
        <v>0</v>
      </c>
      <c r="N69" s="26">
        <f t="shared" si="2"/>
        <v>0</v>
      </c>
      <c r="O69" s="26">
        <v>0</v>
      </c>
      <c r="P69" s="26">
        <v>0</v>
      </c>
      <c r="Q69" s="26">
        <v>0</v>
      </c>
      <c r="R69" s="26">
        <v>0</v>
      </c>
      <c r="S69" s="26">
        <v>0</v>
      </c>
      <c r="T69" s="26">
        <v>0</v>
      </c>
      <c r="U69" s="26">
        <v>0</v>
      </c>
      <c r="V69" s="26">
        <v>0</v>
      </c>
      <c r="W69" s="26">
        <v>0</v>
      </c>
      <c r="X69" s="26">
        <v>0</v>
      </c>
      <c r="Y69" s="26">
        <v>0</v>
      </c>
      <c r="Z69" s="26">
        <v>0</v>
      </c>
      <c r="AA69" s="26">
        <v>0</v>
      </c>
      <c r="AB69" s="26">
        <v>0</v>
      </c>
      <c r="AC69" s="26">
        <v>0</v>
      </c>
      <c r="AD69" s="26">
        <v>0</v>
      </c>
      <c r="AE69" s="26">
        <v>0</v>
      </c>
      <c r="AF69" s="157">
        <v>0</v>
      </c>
      <c r="AG69" s="157">
        <f t="shared" si="3"/>
        <v>0</v>
      </c>
    </row>
    <row r="70" spans="1:33" x14ac:dyDescent="0.25">
      <c r="A70" s="147" t="s">
        <v>414</v>
      </c>
      <c r="B70" s="162" t="s">
        <v>377</v>
      </c>
      <c r="C70" s="167">
        <v>0</v>
      </c>
      <c r="D70" s="167">
        <f t="shared" si="1"/>
        <v>0</v>
      </c>
      <c r="E70" s="26">
        <v>0</v>
      </c>
      <c r="F70" s="26">
        <v>0</v>
      </c>
      <c r="G70" s="26">
        <v>0</v>
      </c>
      <c r="H70" s="26">
        <v>0</v>
      </c>
      <c r="I70" s="26">
        <v>0</v>
      </c>
      <c r="J70" s="26">
        <v>0</v>
      </c>
      <c r="K70" s="26">
        <v>0</v>
      </c>
      <c r="L70" s="26">
        <v>0</v>
      </c>
      <c r="M70" s="26">
        <v>0</v>
      </c>
      <c r="N70" s="26">
        <f t="shared" si="2"/>
        <v>0</v>
      </c>
      <c r="O70" s="26">
        <v>0</v>
      </c>
      <c r="P70" s="26">
        <v>0</v>
      </c>
      <c r="Q70" s="26">
        <v>0</v>
      </c>
      <c r="R70" s="26">
        <v>0</v>
      </c>
      <c r="S70" s="26">
        <v>0</v>
      </c>
      <c r="T70" s="26">
        <v>0</v>
      </c>
      <c r="U70" s="26">
        <v>0</v>
      </c>
      <c r="V70" s="26">
        <v>0</v>
      </c>
      <c r="W70" s="26">
        <v>0</v>
      </c>
      <c r="X70" s="26">
        <v>0</v>
      </c>
      <c r="Y70" s="26">
        <v>0</v>
      </c>
      <c r="Z70" s="26">
        <v>0</v>
      </c>
      <c r="AA70" s="26">
        <v>0</v>
      </c>
      <c r="AB70" s="26">
        <v>0</v>
      </c>
      <c r="AC70" s="26">
        <v>0</v>
      </c>
      <c r="AD70" s="26">
        <v>0</v>
      </c>
      <c r="AE70" s="26">
        <v>0</v>
      </c>
      <c r="AF70" s="157">
        <v>0</v>
      </c>
      <c r="AG70" s="157">
        <f t="shared" si="3"/>
        <v>0</v>
      </c>
    </row>
    <row r="71" spans="1:33" x14ac:dyDescent="0.25">
      <c r="A71" s="147" t="s">
        <v>415</v>
      </c>
      <c r="B71" s="162" t="s">
        <v>379</v>
      </c>
      <c r="C71" s="167">
        <v>0</v>
      </c>
      <c r="D71" s="167">
        <f t="shared" si="1"/>
        <v>0</v>
      </c>
      <c r="E71" s="26">
        <v>0</v>
      </c>
      <c r="F71" s="26">
        <v>0</v>
      </c>
      <c r="G71" s="26">
        <v>0</v>
      </c>
      <c r="H71" s="26">
        <v>0</v>
      </c>
      <c r="I71" s="26">
        <v>0</v>
      </c>
      <c r="J71" s="26">
        <v>0</v>
      </c>
      <c r="K71" s="26">
        <v>0</v>
      </c>
      <c r="L71" s="26">
        <v>0</v>
      </c>
      <c r="M71" s="26">
        <v>0</v>
      </c>
      <c r="N71" s="26">
        <f t="shared" si="2"/>
        <v>0</v>
      </c>
      <c r="O71" s="26">
        <v>0</v>
      </c>
      <c r="P71" s="26">
        <v>0</v>
      </c>
      <c r="Q71" s="26">
        <v>0</v>
      </c>
      <c r="R71" s="26">
        <v>0</v>
      </c>
      <c r="S71" s="26">
        <v>0</v>
      </c>
      <c r="T71" s="26">
        <v>0</v>
      </c>
      <c r="U71" s="26">
        <v>0</v>
      </c>
      <c r="V71" s="26">
        <v>0</v>
      </c>
      <c r="W71" s="26">
        <v>0</v>
      </c>
      <c r="X71" s="26">
        <v>0</v>
      </c>
      <c r="Y71" s="26">
        <v>0</v>
      </c>
      <c r="Z71" s="26">
        <v>0</v>
      </c>
      <c r="AA71" s="26">
        <v>0</v>
      </c>
      <c r="AB71" s="26">
        <v>0</v>
      </c>
      <c r="AC71" s="26">
        <v>0</v>
      </c>
      <c r="AD71" s="26">
        <v>0</v>
      </c>
      <c r="AE71" s="26">
        <v>0</v>
      </c>
      <c r="AF71" s="157">
        <v>0</v>
      </c>
      <c r="AG71" s="157">
        <f t="shared" si="3"/>
        <v>0</v>
      </c>
    </row>
    <row r="72" spans="1:33" x14ac:dyDescent="0.25">
      <c r="A72" s="147" t="s">
        <v>416</v>
      </c>
      <c r="B72" s="162" t="s">
        <v>381</v>
      </c>
      <c r="C72" s="167">
        <v>0</v>
      </c>
      <c r="D72" s="167">
        <f t="shared" si="1"/>
        <v>0</v>
      </c>
      <c r="E72" s="26">
        <v>0</v>
      </c>
      <c r="F72" s="26">
        <v>0</v>
      </c>
      <c r="G72" s="26">
        <v>0</v>
      </c>
      <c r="H72" s="26">
        <v>0</v>
      </c>
      <c r="I72" s="26">
        <v>0</v>
      </c>
      <c r="J72" s="26">
        <v>0</v>
      </c>
      <c r="K72" s="26">
        <v>0</v>
      </c>
      <c r="L72" s="26">
        <v>0</v>
      </c>
      <c r="M72" s="26">
        <v>0</v>
      </c>
      <c r="N72" s="26">
        <f t="shared" si="2"/>
        <v>0</v>
      </c>
      <c r="O72" s="26">
        <v>0</v>
      </c>
      <c r="P72" s="26">
        <v>0</v>
      </c>
      <c r="Q72" s="26">
        <v>0</v>
      </c>
      <c r="R72" s="26">
        <v>0</v>
      </c>
      <c r="S72" s="26">
        <v>0</v>
      </c>
      <c r="T72" s="26">
        <v>0</v>
      </c>
      <c r="U72" s="26">
        <v>0</v>
      </c>
      <c r="V72" s="26">
        <v>0</v>
      </c>
      <c r="W72" s="26">
        <v>0</v>
      </c>
      <c r="X72" s="26">
        <v>0</v>
      </c>
      <c r="Y72" s="26">
        <v>0</v>
      </c>
      <c r="Z72" s="26">
        <v>0</v>
      </c>
      <c r="AA72" s="26">
        <v>0</v>
      </c>
      <c r="AB72" s="26">
        <v>0</v>
      </c>
      <c r="AC72" s="26">
        <v>0</v>
      </c>
      <c r="AD72" s="26">
        <v>0</v>
      </c>
      <c r="AE72" s="26">
        <v>0</v>
      </c>
      <c r="AF72" s="157">
        <v>0</v>
      </c>
      <c r="AG72" s="157">
        <f t="shared" si="3"/>
        <v>0</v>
      </c>
    </row>
  </sheetData>
  <mergeCells count="33">
    <mergeCell ref="A12:AG12"/>
    <mergeCell ref="A4:AG4"/>
    <mergeCell ref="A6:AG6"/>
    <mergeCell ref="A8:AG8"/>
    <mergeCell ref="A9:AG9"/>
    <mergeCell ref="A11:AG11"/>
    <mergeCell ref="A14:AG14"/>
    <mergeCell ref="A15:AG15"/>
    <mergeCell ref="A18:AG18"/>
    <mergeCell ref="A20:A22"/>
    <mergeCell ref="B20:B22"/>
    <mergeCell ref="C20:D21"/>
    <mergeCell ref="E20:F21"/>
    <mergeCell ref="G20:G22"/>
    <mergeCell ref="H20:K20"/>
    <mergeCell ref="L20:O20"/>
    <mergeCell ref="H21:I21"/>
    <mergeCell ref="J21:K21"/>
    <mergeCell ref="L21:M21"/>
    <mergeCell ref="N21:O21"/>
    <mergeCell ref="P21:Q21"/>
    <mergeCell ref="P20:S20"/>
    <mergeCell ref="T20:W20"/>
    <mergeCell ref="X20:AA20"/>
    <mergeCell ref="AB20:AE20"/>
    <mergeCell ref="AF20:AG21"/>
    <mergeCell ref="AD21:AE21"/>
    <mergeCell ref="AB21:AC21"/>
    <mergeCell ref="R21:S21"/>
    <mergeCell ref="T21:U21"/>
    <mergeCell ref="V21:W21"/>
    <mergeCell ref="X21:Y21"/>
    <mergeCell ref="Z21:AA21"/>
  </mergeCells>
  <pageMargins left="0.39370078740157483" right="0.39370078740157483" top="0.78740157480314965" bottom="0.39370078740157483" header="0.31496062992125984" footer="0.31496062992125984"/>
  <pageSetup paperSize="8" scale="54" fitToWidth="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448A50-A760-4D61-B9D3-06CDBDD40DAD}">
  <sheetPr codeName="Лист13">
    <pageSetUpPr fitToPage="1"/>
  </sheetPr>
  <dimension ref="A1:AX26"/>
  <sheetViews>
    <sheetView topLeftCell="T10" zoomScale="80" zoomScaleNormal="80" zoomScaleSheetLayoutView="85" workbookViewId="0">
      <selection activeCell="AE26" sqref="AE26"/>
    </sheetView>
  </sheetViews>
  <sheetFormatPr defaultColWidth="9.140625" defaultRowHeight="15" x14ac:dyDescent="0.25"/>
  <cols>
    <col min="1" max="1" width="11.5703125" style="53" customWidth="1"/>
    <col min="2" max="2" width="23.140625" style="53" customWidth="1"/>
    <col min="3" max="3" width="18.28515625" style="53" customWidth="1"/>
    <col min="4" max="4" width="15.140625" style="53" customWidth="1"/>
    <col min="5" max="14" width="7.7109375" style="53" customWidth="1"/>
    <col min="15" max="15" width="11.28515625" style="53" customWidth="1"/>
    <col min="16" max="16" width="46.7109375" style="53" customWidth="1"/>
    <col min="17" max="17" width="24.5703125" style="53" customWidth="1"/>
    <col min="18" max="19" width="13.42578125" style="53" customWidth="1"/>
    <col min="20" max="20" width="17" style="53" customWidth="1"/>
    <col min="21" max="22" width="9.7109375" style="53" customWidth="1"/>
    <col min="23" max="23" width="11.42578125" style="53" customWidth="1"/>
    <col min="24" max="24" width="12.7109375" style="53" customWidth="1"/>
    <col min="25" max="25" width="35.5703125" style="53" customWidth="1"/>
    <col min="26" max="26" width="14.28515625" style="53" customWidth="1"/>
    <col min="27" max="27" width="27.7109375" style="53" customWidth="1"/>
    <col min="28" max="28" width="7.28515625" style="53" customWidth="1"/>
    <col min="29" max="29" width="13" style="53" customWidth="1"/>
    <col min="30" max="30" width="12.85546875" style="53" customWidth="1"/>
    <col min="31" max="31" width="12.5703125" style="53" customWidth="1"/>
    <col min="32" max="32" width="12.28515625" style="53" customWidth="1"/>
    <col min="33" max="33" width="15.85546875" style="53" customWidth="1"/>
    <col min="34" max="34" width="11.7109375" style="53" customWidth="1"/>
    <col min="35" max="35" width="23.28515625" style="53" customWidth="1"/>
    <col min="36" max="36" width="12.42578125" style="53" customWidth="1"/>
    <col min="37" max="37" width="12.7109375" style="53" customWidth="1"/>
    <col min="38" max="38" width="13.140625" style="53" customWidth="1"/>
    <col min="39" max="39" width="12" style="53" customWidth="1"/>
    <col min="40" max="40" width="12.28515625" style="53" customWidth="1"/>
    <col min="41" max="43" width="9.7109375" style="53" customWidth="1"/>
    <col min="44" max="44" width="12.42578125" style="53" customWidth="1"/>
    <col min="45" max="45" width="12" style="53" customWidth="1"/>
    <col min="46" max="46" width="14.140625" style="53" customWidth="1"/>
    <col min="47" max="48" width="13.28515625" style="53" customWidth="1"/>
    <col min="49" max="49" width="10.7109375" style="53" customWidth="1"/>
    <col min="50" max="50" width="15.7109375" style="53" customWidth="1"/>
    <col min="51" max="16384" width="9.140625" style="53"/>
  </cols>
  <sheetData>
    <row r="1" spans="1:50" ht="18.75" x14ac:dyDescent="0.25">
      <c r="AX1" s="4" t="str">
        <f>'1. паспорт местоположение'!$C$1</f>
        <v>Приложение  № _____</v>
      </c>
    </row>
    <row r="2" spans="1:50" ht="18.75" x14ac:dyDescent="0.3">
      <c r="AX2" s="5" t="str">
        <f>'1. паспорт местоположение'!$C$2</f>
        <v>к приказу Минэнерго России</v>
      </c>
    </row>
    <row r="3" spans="1:50" ht="18.75" x14ac:dyDescent="0.3">
      <c r="AX3" s="5" t="str">
        <f>'1. паспорт местоположение'!$C$3</f>
        <v>от «__» _____ 201_ г. №___</v>
      </c>
    </row>
    <row r="4" spans="1:50" ht="18.75" x14ac:dyDescent="0.3">
      <c r="AX4" s="5"/>
    </row>
    <row r="5" spans="1:50" ht="18.75" customHeight="1" x14ac:dyDescent="0.25">
      <c r="A5" s="215" t="str">
        <f>'1. паспорт местоположение'!$A$5:$C$5</f>
        <v>Год раскрытия информации: 2025 год</v>
      </c>
      <c r="B5" s="215"/>
      <c r="C5" s="215"/>
      <c r="D5" s="215"/>
      <c r="E5" s="215"/>
      <c r="F5" s="215"/>
      <c r="G5" s="215"/>
      <c r="H5" s="215"/>
      <c r="I5" s="215"/>
      <c r="J5" s="215"/>
      <c r="K5" s="215"/>
      <c r="L5" s="215"/>
      <c r="M5" s="215"/>
      <c r="N5" s="215"/>
      <c r="O5" s="215"/>
      <c r="P5" s="215"/>
      <c r="Q5" s="215"/>
      <c r="R5" s="215"/>
      <c r="S5" s="215"/>
      <c r="T5" s="215"/>
      <c r="U5" s="215"/>
      <c r="V5" s="215"/>
      <c r="W5" s="215"/>
      <c r="X5" s="215"/>
      <c r="Y5" s="215"/>
      <c r="Z5" s="215"/>
      <c r="AA5" s="215"/>
      <c r="AB5" s="215"/>
      <c r="AC5" s="215"/>
      <c r="AD5" s="215"/>
      <c r="AE5" s="215"/>
      <c r="AF5" s="215"/>
      <c r="AG5" s="215"/>
      <c r="AH5" s="215"/>
      <c r="AI5" s="215"/>
      <c r="AJ5" s="215"/>
      <c r="AK5" s="215"/>
      <c r="AL5" s="215"/>
      <c r="AM5" s="215"/>
      <c r="AN5" s="215"/>
      <c r="AO5" s="215"/>
      <c r="AP5" s="215"/>
      <c r="AQ5" s="215"/>
      <c r="AR5" s="215"/>
      <c r="AS5" s="215"/>
      <c r="AT5" s="215"/>
      <c r="AU5" s="215"/>
      <c r="AV5" s="215"/>
      <c r="AW5" s="215"/>
      <c r="AX5" s="215"/>
    </row>
    <row r="6" spans="1:50" ht="18.75" x14ac:dyDescent="0.3">
      <c r="AX6" s="5"/>
    </row>
    <row r="7" spans="1:50" ht="18.75" x14ac:dyDescent="0.25">
      <c r="A7" s="216" t="s">
        <v>3</v>
      </c>
      <c r="B7" s="216"/>
      <c r="C7" s="216"/>
      <c r="D7" s="216"/>
      <c r="E7" s="216"/>
      <c r="F7" s="216"/>
      <c r="G7" s="216"/>
      <c r="H7" s="216"/>
      <c r="I7" s="216"/>
      <c r="J7" s="216"/>
      <c r="K7" s="216"/>
      <c r="L7" s="216"/>
      <c r="M7" s="216"/>
      <c r="N7" s="216"/>
      <c r="O7" s="216"/>
      <c r="P7" s="216"/>
      <c r="Q7" s="216"/>
      <c r="R7" s="216"/>
      <c r="S7" s="216"/>
      <c r="T7" s="216"/>
      <c r="U7" s="216"/>
      <c r="V7" s="216"/>
      <c r="W7" s="216"/>
      <c r="X7" s="216"/>
      <c r="Y7" s="216"/>
      <c r="Z7" s="216"/>
      <c r="AA7" s="216"/>
      <c r="AB7" s="216"/>
      <c r="AC7" s="216"/>
      <c r="AD7" s="216"/>
      <c r="AE7" s="216"/>
      <c r="AF7" s="216"/>
      <c r="AG7" s="216"/>
      <c r="AH7" s="216"/>
      <c r="AI7" s="216"/>
      <c r="AJ7" s="216"/>
      <c r="AK7" s="216"/>
      <c r="AL7" s="216"/>
      <c r="AM7" s="216"/>
      <c r="AN7" s="216"/>
      <c r="AO7" s="216"/>
      <c r="AP7" s="216"/>
      <c r="AQ7" s="216"/>
      <c r="AR7" s="216"/>
      <c r="AS7" s="216"/>
      <c r="AT7" s="216"/>
      <c r="AU7" s="216"/>
      <c r="AV7" s="216"/>
      <c r="AW7" s="216"/>
      <c r="AX7" s="216"/>
    </row>
    <row r="8" spans="1:50" ht="18.75" x14ac:dyDescent="0.25">
      <c r="A8" s="216"/>
      <c r="B8" s="216"/>
      <c r="C8" s="216"/>
      <c r="D8" s="216"/>
      <c r="E8" s="216"/>
      <c r="F8" s="216"/>
      <c r="G8" s="216"/>
      <c r="H8" s="216"/>
      <c r="I8" s="216"/>
      <c r="J8" s="216"/>
      <c r="K8" s="216"/>
      <c r="L8" s="216"/>
      <c r="M8" s="216"/>
      <c r="N8" s="216"/>
      <c r="O8" s="216"/>
      <c r="P8" s="216"/>
      <c r="Q8" s="216"/>
      <c r="R8" s="216"/>
      <c r="S8" s="216"/>
      <c r="T8" s="216"/>
      <c r="U8" s="216"/>
      <c r="V8" s="216"/>
      <c r="W8" s="216"/>
      <c r="X8" s="216"/>
      <c r="Y8" s="216"/>
      <c r="Z8" s="216"/>
      <c r="AA8" s="216"/>
      <c r="AB8" s="216"/>
      <c r="AC8" s="216"/>
      <c r="AD8" s="216"/>
      <c r="AE8" s="216"/>
      <c r="AF8" s="216"/>
      <c r="AG8" s="216"/>
      <c r="AH8" s="216"/>
      <c r="AI8" s="216"/>
      <c r="AJ8" s="216"/>
      <c r="AK8" s="216"/>
      <c r="AL8" s="216"/>
      <c r="AM8" s="216"/>
      <c r="AN8" s="216"/>
      <c r="AO8" s="216"/>
      <c r="AP8" s="216"/>
      <c r="AQ8" s="216"/>
      <c r="AR8" s="216"/>
      <c r="AS8" s="216"/>
      <c r="AT8" s="216"/>
      <c r="AU8" s="216"/>
      <c r="AV8" s="216"/>
      <c r="AW8" s="216"/>
      <c r="AX8" s="216"/>
    </row>
    <row r="9" spans="1:50" s="168" customFormat="1" ht="15.75" x14ac:dyDescent="0.25">
      <c r="A9" s="217" t="s">
        <v>4</v>
      </c>
      <c r="B9" s="217"/>
      <c r="C9" s="217"/>
      <c r="D9" s="217"/>
      <c r="E9" s="217"/>
      <c r="F9" s="217"/>
      <c r="G9" s="217"/>
      <c r="H9" s="217"/>
      <c r="I9" s="217"/>
      <c r="J9" s="217"/>
      <c r="K9" s="217"/>
      <c r="L9" s="217"/>
      <c r="M9" s="217"/>
      <c r="N9" s="217"/>
      <c r="O9" s="217"/>
      <c r="P9" s="217"/>
      <c r="Q9" s="217"/>
      <c r="R9" s="217"/>
      <c r="S9" s="217"/>
      <c r="T9" s="217"/>
      <c r="U9" s="217"/>
      <c r="V9" s="217"/>
      <c r="W9" s="217"/>
      <c r="X9" s="217"/>
      <c r="Y9" s="217"/>
      <c r="Z9" s="217"/>
      <c r="AA9" s="217"/>
      <c r="AB9" s="217"/>
      <c r="AC9" s="217"/>
      <c r="AD9" s="217"/>
      <c r="AE9" s="217"/>
      <c r="AF9" s="217"/>
      <c r="AG9" s="217"/>
      <c r="AH9" s="217"/>
      <c r="AI9" s="217"/>
      <c r="AJ9" s="217"/>
      <c r="AK9" s="217"/>
      <c r="AL9" s="217"/>
      <c r="AM9" s="217"/>
      <c r="AN9" s="217"/>
      <c r="AO9" s="217"/>
      <c r="AP9" s="217"/>
      <c r="AQ9" s="217"/>
      <c r="AR9" s="217"/>
      <c r="AS9" s="217"/>
      <c r="AT9" s="217"/>
      <c r="AU9" s="217"/>
      <c r="AV9" s="217"/>
      <c r="AW9" s="217"/>
      <c r="AX9" s="217"/>
    </row>
    <row r="10" spans="1:50" ht="15.75" x14ac:dyDescent="0.25">
      <c r="A10" s="212" t="s">
        <v>5</v>
      </c>
      <c r="B10" s="212"/>
      <c r="C10" s="212"/>
      <c r="D10" s="212"/>
      <c r="E10" s="212"/>
      <c r="F10" s="212"/>
      <c r="G10" s="212"/>
      <c r="H10" s="212"/>
      <c r="I10" s="212"/>
      <c r="J10" s="212"/>
      <c r="K10" s="212"/>
      <c r="L10" s="212"/>
      <c r="M10" s="212"/>
      <c r="N10" s="212"/>
      <c r="O10" s="212"/>
      <c r="P10" s="212"/>
      <c r="Q10" s="212"/>
      <c r="R10" s="212"/>
      <c r="S10" s="212"/>
      <c r="T10" s="212"/>
      <c r="U10" s="212"/>
      <c r="V10" s="212"/>
      <c r="W10" s="212"/>
      <c r="X10" s="212"/>
      <c r="Y10" s="212"/>
      <c r="Z10" s="212"/>
      <c r="AA10" s="212"/>
      <c r="AB10" s="212"/>
      <c r="AC10" s="212"/>
      <c r="AD10" s="212"/>
      <c r="AE10" s="212"/>
      <c r="AF10" s="212"/>
      <c r="AG10" s="212"/>
      <c r="AH10" s="212"/>
      <c r="AI10" s="212"/>
      <c r="AJ10" s="212"/>
      <c r="AK10" s="212"/>
      <c r="AL10" s="212"/>
      <c r="AM10" s="212"/>
      <c r="AN10" s="212"/>
      <c r="AO10" s="212"/>
      <c r="AP10" s="212"/>
      <c r="AQ10" s="212"/>
      <c r="AR10" s="212"/>
      <c r="AS10" s="212"/>
      <c r="AT10" s="212"/>
      <c r="AU10" s="212"/>
      <c r="AV10" s="212"/>
      <c r="AW10" s="212"/>
      <c r="AX10" s="212"/>
    </row>
    <row r="11" spans="1:50" ht="18.75" x14ac:dyDescent="0.25">
      <c r="A11" s="216"/>
      <c r="B11" s="216"/>
      <c r="C11" s="216"/>
      <c r="D11" s="216"/>
      <c r="E11" s="216"/>
      <c r="F11" s="216"/>
      <c r="G11" s="216"/>
      <c r="H11" s="216"/>
      <c r="I11" s="216"/>
      <c r="J11" s="216"/>
      <c r="K11" s="216"/>
      <c r="L11" s="216"/>
      <c r="M11" s="216"/>
      <c r="N11" s="216"/>
      <c r="O11" s="216"/>
      <c r="P11" s="216"/>
      <c r="Q11" s="216"/>
      <c r="R11" s="216"/>
      <c r="S11" s="216"/>
      <c r="T11" s="216"/>
      <c r="U11" s="216"/>
      <c r="V11" s="216"/>
      <c r="W11" s="216"/>
      <c r="X11" s="216"/>
      <c r="Y11" s="216"/>
      <c r="Z11" s="216"/>
      <c r="AA11" s="216"/>
      <c r="AB11" s="216"/>
      <c r="AC11" s="216"/>
      <c r="AD11" s="216"/>
      <c r="AE11" s="216"/>
      <c r="AF11" s="216"/>
      <c r="AG11" s="216"/>
      <c r="AH11" s="216"/>
      <c r="AI11" s="216"/>
      <c r="AJ11" s="216"/>
      <c r="AK11" s="216"/>
      <c r="AL11" s="216"/>
      <c r="AM11" s="216"/>
      <c r="AN11" s="216"/>
      <c r="AO11" s="216"/>
      <c r="AP11" s="216"/>
      <c r="AQ11" s="216"/>
      <c r="AR11" s="216"/>
      <c r="AS11" s="216"/>
      <c r="AT11" s="216"/>
      <c r="AU11" s="216"/>
      <c r="AV11" s="216"/>
      <c r="AW11" s="216"/>
      <c r="AX11" s="216"/>
    </row>
    <row r="12" spans="1:50" s="168" customFormat="1" ht="15.75" x14ac:dyDescent="0.25">
      <c r="A12" s="217" t="str">
        <f>'1. паспорт местоположение'!$A$12</f>
        <v>Р_СГЭС_17</v>
      </c>
      <c r="B12" s="217"/>
      <c r="C12" s="217"/>
      <c r="D12" s="217"/>
      <c r="E12" s="217"/>
      <c r="F12" s="217"/>
      <c r="G12" s="217"/>
      <c r="H12" s="217"/>
      <c r="I12" s="217"/>
      <c r="J12" s="217"/>
      <c r="K12" s="217"/>
      <c r="L12" s="217"/>
      <c r="M12" s="217"/>
      <c r="N12" s="217"/>
      <c r="O12" s="217"/>
      <c r="P12" s="217"/>
      <c r="Q12" s="217"/>
      <c r="R12" s="217"/>
      <c r="S12" s="217"/>
      <c r="T12" s="217"/>
      <c r="U12" s="217"/>
      <c r="V12" s="217"/>
      <c r="W12" s="217"/>
      <c r="X12" s="217"/>
      <c r="Y12" s="217"/>
      <c r="Z12" s="217"/>
      <c r="AA12" s="217"/>
      <c r="AB12" s="217"/>
      <c r="AC12" s="217"/>
      <c r="AD12" s="217"/>
      <c r="AE12" s="217"/>
      <c r="AF12" s="217"/>
      <c r="AG12" s="217"/>
      <c r="AH12" s="217"/>
      <c r="AI12" s="217"/>
      <c r="AJ12" s="217"/>
      <c r="AK12" s="217"/>
      <c r="AL12" s="217"/>
      <c r="AM12" s="217"/>
      <c r="AN12" s="217"/>
      <c r="AO12" s="217"/>
      <c r="AP12" s="217"/>
      <c r="AQ12" s="217"/>
      <c r="AR12" s="217"/>
      <c r="AS12" s="217"/>
      <c r="AT12" s="217"/>
      <c r="AU12" s="217"/>
      <c r="AV12" s="217"/>
      <c r="AW12" s="217"/>
      <c r="AX12" s="217"/>
    </row>
    <row r="13" spans="1:50" ht="15.75" x14ac:dyDescent="0.25">
      <c r="A13" s="212" t="s">
        <v>6</v>
      </c>
      <c r="B13" s="212"/>
      <c r="C13" s="212"/>
      <c r="D13" s="212"/>
      <c r="E13" s="212"/>
      <c r="F13" s="212"/>
      <c r="G13" s="212"/>
      <c r="H13" s="212"/>
      <c r="I13" s="212"/>
      <c r="J13" s="212"/>
      <c r="K13" s="212"/>
      <c r="L13" s="212"/>
      <c r="M13" s="212"/>
      <c r="N13" s="212"/>
      <c r="O13" s="212"/>
      <c r="P13" s="212"/>
      <c r="Q13" s="212"/>
      <c r="R13" s="212"/>
      <c r="S13" s="212"/>
      <c r="T13" s="212"/>
      <c r="U13" s="212"/>
      <c r="V13" s="212"/>
      <c r="W13" s="212"/>
      <c r="X13" s="212"/>
      <c r="Y13" s="212"/>
      <c r="Z13" s="212"/>
      <c r="AA13" s="212"/>
      <c r="AB13" s="212"/>
      <c r="AC13" s="212"/>
      <c r="AD13" s="212"/>
      <c r="AE13" s="212"/>
      <c r="AF13" s="212"/>
      <c r="AG13" s="212"/>
      <c r="AH13" s="212"/>
      <c r="AI13" s="212"/>
      <c r="AJ13" s="212"/>
      <c r="AK13" s="212"/>
      <c r="AL13" s="212"/>
      <c r="AM13" s="212"/>
      <c r="AN13" s="212"/>
      <c r="AO13" s="212"/>
      <c r="AP13" s="212"/>
      <c r="AQ13" s="212"/>
      <c r="AR13" s="212"/>
      <c r="AS13" s="212"/>
      <c r="AT13" s="212"/>
      <c r="AU13" s="212"/>
      <c r="AV13" s="212"/>
      <c r="AW13" s="212"/>
      <c r="AX13" s="212"/>
    </row>
    <row r="14" spans="1:50" ht="18.75" x14ac:dyDescent="0.25">
      <c r="A14" s="220"/>
      <c r="B14" s="220"/>
      <c r="C14" s="220"/>
      <c r="D14" s="220"/>
      <c r="E14" s="220"/>
      <c r="F14" s="220"/>
      <c r="G14" s="220"/>
      <c r="H14" s="220"/>
      <c r="I14" s="220"/>
      <c r="J14" s="220"/>
      <c r="K14" s="220"/>
      <c r="L14" s="220"/>
      <c r="M14" s="220"/>
      <c r="N14" s="220"/>
      <c r="O14" s="220"/>
      <c r="P14" s="220"/>
      <c r="Q14" s="220"/>
      <c r="R14" s="220"/>
      <c r="S14" s="220"/>
      <c r="T14" s="220"/>
      <c r="U14" s="220"/>
      <c r="V14" s="220"/>
      <c r="W14" s="220"/>
      <c r="X14" s="220"/>
      <c r="Y14" s="220"/>
      <c r="Z14" s="220"/>
      <c r="AA14" s="220"/>
      <c r="AB14" s="220"/>
      <c r="AC14" s="220"/>
      <c r="AD14" s="220"/>
      <c r="AE14" s="220"/>
      <c r="AF14" s="220"/>
      <c r="AG14" s="220"/>
      <c r="AH14" s="220"/>
      <c r="AI14" s="220"/>
      <c r="AJ14" s="220"/>
      <c r="AK14" s="220"/>
      <c r="AL14" s="220"/>
      <c r="AM14" s="220"/>
      <c r="AN14" s="220"/>
      <c r="AO14" s="220"/>
      <c r="AP14" s="220"/>
      <c r="AQ14" s="220"/>
      <c r="AR14" s="220"/>
      <c r="AS14" s="220"/>
      <c r="AT14" s="220"/>
      <c r="AU14" s="220"/>
      <c r="AV14" s="220"/>
      <c r="AW14" s="220"/>
      <c r="AX14" s="220"/>
    </row>
    <row r="15" spans="1:50" s="168" customFormat="1" ht="15.75" x14ac:dyDescent="0.25">
      <c r="A15" s="217" t="str">
        <f>'1. паспорт местоположение'!$A$15</f>
        <v>Приобретение трансформатора ТМГ-400/6/0,4 - 1шт.</v>
      </c>
      <c r="B15" s="217"/>
      <c r="C15" s="217"/>
      <c r="D15" s="217"/>
      <c r="E15" s="217"/>
      <c r="F15" s="217"/>
      <c r="G15" s="217"/>
      <c r="H15" s="217"/>
      <c r="I15" s="217"/>
      <c r="J15" s="217"/>
      <c r="K15" s="217"/>
      <c r="L15" s="217"/>
      <c r="M15" s="217"/>
      <c r="N15" s="217"/>
      <c r="O15" s="217"/>
      <c r="P15" s="217"/>
      <c r="Q15" s="217"/>
      <c r="R15" s="217"/>
      <c r="S15" s="217"/>
      <c r="T15" s="217"/>
      <c r="U15" s="217"/>
      <c r="V15" s="217"/>
      <c r="W15" s="217"/>
      <c r="X15" s="217"/>
      <c r="Y15" s="217"/>
      <c r="Z15" s="217"/>
      <c r="AA15" s="217"/>
      <c r="AB15" s="217"/>
      <c r="AC15" s="217"/>
      <c r="AD15" s="217"/>
      <c r="AE15" s="217"/>
      <c r="AF15" s="217"/>
      <c r="AG15" s="217"/>
      <c r="AH15" s="217"/>
      <c r="AI15" s="217"/>
      <c r="AJ15" s="217"/>
      <c r="AK15" s="217"/>
      <c r="AL15" s="217"/>
      <c r="AM15" s="217"/>
      <c r="AN15" s="217"/>
      <c r="AO15" s="217"/>
      <c r="AP15" s="217"/>
      <c r="AQ15" s="217"/>
      <c r="AR15" s="217"/>
      <c r="AS15" s="217"/>
      <c r="AT15" s="217"/>
      <c r="AU15" s="217"/>
      <c r="AV15" s="217"/>
      <c r="AW15" s="217"/>
      <c r="AX15" s="217"/>
    </row>
    <row r="16" spans="1:50" ht="15.75" x14ac:dyDescent="0.25">
      <c r="A16" s="212" t="s">
        <v>7</v>
      </c>
      <c r="B16" s="212"/>
      <c r="C16" s="212"/>
      <c r="D16" s="212"/>
      <c r="E16" s="212"/>
      <c r="F16" s="212"/>
      <c r="G16" s="212"/>
      <c r="H16" s="212"/>
      <c r="I16" s="212"/>
      <c r="J16" s="212"/>
      <c r="K16" s="212"/>
      <c r="L16" s="212"/>
      <c r="M16" s="212"/>
      <c r="N16" s="212"/>
      <c r="O16" s="212"/>
      <c r="P16" s="212"/>
      <c r="Q16" s="212"/>
      <c r="R16" s="212"/>
      <c r="S16" s="212"/>
      <c r="T16" s="212"/>
      <c r="U16" s="212"/>
      <c r="V16" s="212"/>
      <c r="W16" s="212"/>
      <c r="X16" s="212"/>
      <c r="Y16" s="212"/>
      <c r="Z16" s="212"/>
      <c r="AA16" s="212"/>
      <c r="AB16" s="212"/>
      <c r="AC16" s="212"/>
      <c r="AD16" s="212"/>
      <c r="AE16" s="212"/>
      <c r="AF16" s="212"/>
      <c r="AG16" s="212"/>
      <c r="AH16" s="212"/>
      <c r="AI16" s="212"/>
      <c r="AJ16" s="212"/>
      <c r="AK16" s="212"/>
      <c r="AL16" s="212"/>
      <c r="AM16" s="212"/>
      <c r="AN16" s="212"/>
      <c r="AO16" s="212"/>
      <c r="AP16" s="212"/>
      <c r="AQ16" s="212"/>
      <c r="AR16" s="212"/>
      <c r="AS16" s="212"/>
      <c r="AT16" s="212"/>
      <c r="AU16" s="212"/>
      <c r="AV16" s="212"/>
      <c r="AW16" s="212"/>
      <c r="AX16" s="212"/>
    </row>
    <row r="17" spans="1:50" x14ac:dyDescent="0.25">
      <c r="A17" s="248"/>
      <c r="B17" s="248"/>
      <c r="C17" s="248"/>
      <c r="D17" s="248"/>
      <c r="E17" s="248"/>
      <c r="F17" s="248"/>
      <c r="G17" s="248"/>
      <c r="H17" s="248"/>
      <c r="I17" s="248"/>
      <c r="J17" s="248"/>
      <c r="K17" s="248"/>
      <c r="L17" s="248"/>
      <c r="M17" s="248"/>
      <c r="N17" s="248"/>
      <c r="O17" s="248"/>
      <c r="P17" s="248"/>
      <c r="Q17" s="248"/>
      <c r="R17" s="248"/>
      <c r="S17" s="248"/>
      <c r="T17" s="248"/>
      <c r="U17" s="248"/>
      <c r="V17" s="248"/>
      <c r="W17" s="248"/>
      <c r="X17" s="248"/>
      <c r="Y17" s="248"/>
      <c r="Z17" s="248"/>
      <c r="AA17" s="248"/>
      <c r="AB17" s="248"/>
      <c r="AC17" s="248"/>
      <c r="AD17" s="248"/>
      <c r="AE17" s="248"/>
      <c r="AF17" s="248"/>
      <c r="AG17" s="248"/>
      <c r="AH17" s="248"/>
      <c r="AI17" s="248"/>
      <c r="AJ17" s="248"/>
      <c r="AK17" s="248"/>
      <c r="AL17" s="248"/>
      <c r="AM17" s="248"/>
      <c r="AN17" s="248"/>
      <c r="AO17" s="248"/>
      <c r="AP17" s="248"/>
      <c r="AQ17" s="248"/>
      <c r="AR17" s="248"/>
      <c r="AS17" s="248"/>
      <c r="AT17" s="248"/>
      <c r="AU17" s="248"/>
      <c r="AV17" s="248"/>
      <c r="AW17" s="248"/>
      <c r="AX17" s="248"/>
    </row>
    <row r="18" spans="1:50" ht="14.25" customHeight="1" x14ac:dyDescent="0.25">
      <c r="A18" s="248"/>
      <c r="B18" s="248"/>
      <c r="C18" s="248"/>
      <c r="D18" s="248"/>
      <c r="E18" s="248"/>
      <c r="F18" s="248"/>
      <c r="G18" s="248"/>
      <c r="H18" s="248"/>
      <c r="I18" s="248"/>
      <c r="J18" s="248"/>
      <c r="K18" s="248"/>
      <c r="L18" s="248"/>
      <c r="M18" s="248"/>
      <c r="N18" s="248"/>
      <c r="O18" s="248"/>
      <c r="P18" s="248"/>
      <c r="Q18" s="248"/>
      <c r="R18" s="248"/>
      <c r="S18" s="248"/>
      <c r="T18" s="248"/>
      <c r="U18" s="248"/>
      <c r="V18" s="248"/>
      <c r="W18" s="248"/>
      <c r="X18" s="248"/>
      <c r="Y18" s="248"/>
      <c r="Z18" s="248"/>
      <c r="AA18" s="248"/>
      <c r="AB18" s="248"/>
      <c r="AC18" s="248"/>
      <c r="AD18" s="248"/>
      <c r="AE18" s="248"/>
      <c r="AF18" s="248"/>
      <c r="AG18" s="248"/>
      <c r="AH18" s="248"/>
      <c r="AI18" s="248"/>
      <c r="AJ18" s="248"/>
      <c r="AK18" s="248"/>
      <c r="AL18" s="248"/>
      <c r="AM18" s="248"/>
      <c r="AN18" s="248"/>
      <c r="AO18" s="248"/>
      <c r="AP18" s="248"/>
      <c r="AQ18" s="248"/>
      <c r="AR18" s="248"/>
      <c r="AS18" s="248"/>
      <c r="AT18" s="248"/>
      <c r="AU18" s="248"/>
      <c r="AV18" s="248"/>
      <c r="AW18" s="248"/>
      <c r="AX18" s="248"/>
    </row>
    <row r="19" spans="1:50" x14ac:dyDescent="0.25">
      <c r="A19" s="248"/>
      <c r="B19" s="248"/>
      <c r="C19" s="248"/>
      <c r="D19" s="248"/>
      <c r="E19" s="248"/>
      <c r="F19" s="248"/>
      <c r="G19" s="248"/>
      <c r="H19" s="248"/>
      <c r="I19" s="248"/>
      <c r="J19" s="248"/>
      <c r="K19" s="248"/>
      <c r="L19" s="248"/>
      <c r="M19" s="248"/>
      <c r="N19" s="248"/>
      <c r="O19" s="248"/>
      <c r="P19" s="248"/>
      <c r="Q19" s="248"/>
      <c r="R19" s="248"/>
      <c r="S19" s="248"/>
      <c r="T19" s="248"/>
      <c r="U19" s="248"/>
      <c r="V19" s="248"/>
      <c r="W19" s="248"/>
      <c r="X19" s="248"/>
      <c r="Y19" s="248"/>
      <c r="Z19" s="248"/>
      <c r="AA19" s="248"/>
      <c r="AB19" s="248"/>
      <c r="AC19" s="248"/>
      <c r="AD19" s="248"/>
      <c r="AE19" s="248"/>
      <c r="AF19" s="248"/>
      <c r="AG19" s="248"/>
      <c r="AH19" s="248"/>
      <c r="AI19" s="248"/>
      <c r="AJ19" s="248"/>
      <c r="AK19" s="248"/>
      <c r="AL19" s="248"/>
      <c r="AM19" s="248"/>
      <c r="AN19" s="248"/>
      <c r="AO19" s="248"/>
      <c r="AP19" s="248"/>
      <c r="AQ19" s="248"/>
      <c r="AR19" s="248"/>
      <c r="AS19" s="248"/>
      <c r="AT19" s="248"/>
      <c r="AU19" s="248"/>
      <c r="AV19" s="248"/>
      <c r="AW19" s="248"/>
      <c r="AX19" s="248"/>
    </row>
    <row r="20" spans="1:50" x14ac:dyDescent="0.25">
      <c r="A20" s="248"/>
      <c r="B20" s="248"/>
      <c r="C20" s="248"/>
      <c r="D20" s="248"/>
      <c r="E20" s="248"/>
      <c r="F20" s="248"/>
      <c r="G20" s="248"/>
      <c r="H20" s="248"/>
      <c r="I20" s="248"/>
      <c r="J20" s="248"/>
      <c r="K20" s="248"/>
      <c r="L20" s="248"/>
      <c r="M20" s="248"/>
      <c r="N20" s="248"/>
      <c r="O20" s="248"/>
      <c r="P20" s="248"/>
      <c r="Q20" s="248"/>
      <c r="R20" s="248"/>
      <c r="S20" s="248"/>
      <c r="T20" s="248"/>
      <c r="U20" s="248"/>
      <c r="V20" s="248"/>
      <c r="W20" s="248"/>
      <c r="X20" s="248"/>
      <c r="Y20" s="248"/>
      <c r="Z20" s="248"/>
      <c r="AA20" s="248"/>
      <c r="AB20" s="248"/>
      <c r="AC20" s="248"/>
      <c r="AD20" s="248"/>
      <c r="AE20" s="248"/>
      <c r="AF20" s="248"/>
      <c r="AG20" s="248"/>
      <c r="AH20" s="248"/>
      <c r="AI20" s="248"/>
      <c r="AJ20" s="248"/>
      <c r="AK20" s="248"/>
      <c r="AL20" s="248"/>
      <c r="AM20" s="248"/>
      <c r="AN20" s="248"/>
      <c r="AO20" s="248"/>
      <c r="AP20" s="248"/>
      <c r="AQ20" s="248"/>
      <c r="AR20" s="248"/>
      <c r="AS20" s="248"/>
      <c r="AT20" s="248"/>
      <c r="AU20" s="248"/>
      <c r="AV20" s="248"/>
      <c r="AW20" s="248"/>
      <c r="AX20" s="248"/>
    </row>
    <row r="21" spans="1:50" x14ac:dyDescent="0.25">
      <c r="A21" s="277" t="s">
        <v>417</v>
      </c>
      <c r="B21" s="277"/>
      <c r="C21" s="277"/>
      <c r="D21" s="277"/>
      <c r="E21" s="277"/>
      <c r="F21" s="277"/>
      <c r="G21" s="277"/>
      <c r="H21" s="277"/>
      <c r="I21" s="277"/>
      <c r="J21" s="277"/>
      <c r="K21" s="277"/>
      <c r="L21" s="277"/>
      <c r="M21" s="277"/>
      <c r="N21" s="277"/>
      <c r="O21" s="277"/>
      <c r="P21" s="277"/>
      <c r="Q21" s="277"/>
      <c r="R21" s="277"/>
      <c r="S21" s="277"/>
      <c r="T21" s="277"/>
      <c r="U21" s="277"/>
      <c r="V21" s="277"/>
      <c r="W21" s="277"/>
      <c r="X21" s="277"/>
      <c r="Y21" s="277"/>
      <c r="Z21" s="277"/>
      <c r="AA21" s="277"/>
      <c r="AB21" s="277"/>
      <c r="AC21" s="277"/>
      <c r="AD21" s="277"/>
      <c r="AE21" s="277"/>
      <c r="AF21" s="277"/>
      <c r="AG21" s="277"/>
      <c r="AH21" s="277"/>
      <c r="AI21" s="277"/>
      <c r="AJ21" s="277"/>
      <c r="AK21" s="277"/>
      <c r="AL21" s="277"/>
      <c r="AM21" s="277"/>
      <c r="AN21" s="277"/>
      <c r="AO21" s="277"/>
      <c r="AP21" s="277"/>
      <c r="AQ21" s="277"/>
      <c r="AR21" s="277"/>
      <c r="AS21" s="277"/>
      <c r="AT21" s="277"/>
      <c r="AU21" s="277"/>
      <c r="AV21" s="277"/>
      <c r="AW21" s="277"/>
      <c r="AX21" s="277"/>
    </row>
    <row r="22" spans="1:50" ht="58.5" customHeight="1" x14ac:dyDescent="0.25">
      <c r="A22" s="222" t="s">
        <v>418</v>
      </c>
      <c r="B22" s="279" t="s">
        <v>419</v>
      </c>
      <c r="C22" s="222" t="s">
        <v>420</v>
      </c>
      <c r="D22" s="222" t="s">
        <v>421</v>
      </c>
      <c r="E22" s="251" t="s">
        <v>422</v>
      </c>
      <c r="F22" s="252"/>
      <c r="G22" s="252"/>
      <c r="H22" s="252"/>
      <c r="I22" s="252"/>
      <c r="J22" s="252"/>
      <c r="K22" s="252"/>
      <c r="L22" s="252"/>
      <c r="M22" s="252"/>
      <c r="N22" s="253"/>
      <c r="O22" s="222" t="s">
        <v>423</v>
      </c>
      <c r="P22" s="222" t="s">
        <v>424</v>
      </c>
      <c r="Q22" s="222" t="s">
        <v>425</v>
      </c>
      <c r="R22" s="218" t="s">
        <v>426</v>
      </c>
      <c r="S22" s="218" t="s">
        <v>427</v>
      </c>
      <c r="T22" s="218" t="s">
        <v>428</v>
      </c>
      <c r="U22" s="218" t="s">
        <v>429</v>
      </c>
      <c r="V22" s="218"/>
      <c r="W22" s="275" t="s">
        <v>430</v>
      </c>
      <c r="X22" s="275" t="s">
        <v>431</v>
      </c>
      <c r="Y22" s="218" t="s">
        <v>432</v>
      </c>
      <c r="Z22" s="218" t="s">
        <v>433</v>
      </c>
      <c r="AA22" s="218" t="s">
        <v>434</v>
      </c>
      <c r="AB22" s="276" t="s">
        <v>435</v>
      </c>
      <c r="AC22" s="218" t="s">
        <v>436</v>
      </c>
      <c r="AD22" s="218" t="s">
        <v>437</v>
      </c>
      <c r="AE22" s="218" t="s">
        <v>438</v>
      </c>
      <c r="AF22" s="218" t="s">
        <v>439</v>
      </c>
      <c r="AG22" s="218" t="s">
        <v>440</v>
      </c>
      <c r="AH22" s="218" t="s">
        <v>441</v>
      </c>
      <c r="AI22" s="218"/>
      <c r="AJ22" s="218"/>
      <c r="AK22" s="218"/>
      <c r="AL22" s="218"/>
      <c r="AM22" s="218"/>
      <c r="AN22" s="218" t="s">
        <v>442</v>
      </c>
      <c r="AO22" s="218"/>
      <c r="AP22" s="218"/>
      <c r="AQ22" s="218"/>
      <c r="AR22" s="218" t="s">
        <v>443</v>
      </c>
      <c r="AS22" s="218"/>
      <c r="AT22" s="218" t="s">
        <v>444</v>
      </c>
      <c r="AU22" s="218" t="s">
        <v>445</v>
      </c>
      <c r="AV22" s="218" t="s">
        <v>446</v>
      </c>
      <c r="AW22" s="218" t="s">
        <v>447</v>
      </c>
      <c r="AX22" s="269" t="s">
        <v>448</v>
      </c>
    </row>
    <row r="23" spans="1:50" ht="64.5" customHeight="1" x14ac:dyDescent="0.25">
      <c r="A23" s="278"/>
      <c r="B23" s="280"/>
      <c r="C23" s="278"/>
      <c r="D23" s="278"/>
      <c r="E23" s="271" t="s">
        <v>449</v>
      </c>
      <c r="F23" s="265" t="s">
        <v>397</v>
      </c>
      <c r="G23" s="265" t="s">
        <v>399</v>
      </c>
      <c r="H23" s="265" t="s">
        <v>401</v>
      </c>
      <c r="I23" s="273" t="s">
        <v>450</v>
      </c>
      <c r="J23" s="273" t="s">
        <v>451</v>
      </c>
      <c r="K23" s="273" t="s">
        <v>452</v>
      </c>
      <c r="L23" s="265" t="s">
        <v>377</v>
      </c>
      <c r="M23" s="265" t="s">
        <v>379</v>
      </c>
      <c r="N23" s="265" t="s">
        <v>381</v>
      </c>
      <c r="O23" s="278"/>
      <c r="P23" s="278"/>
      <c r="Q23" s="278"/>
      <c r="R23" s="218"/>
      <c r="S23" s="218"/>
      <c r="T23" s="218"/>
      <c r="U23" s="267" t="s">
        <v>269</v>
      </c>
      <c r="V23" s="267" t="s">
        <v>453</v>
      </c>
      <c r="W23" s="275"/>
      <c r="X23" s="275"/>
      <c r="Y23" s="218"/>
      <c r="Z23" s="218"/>
      <c r="AA23" s="218"/>
      <c r="AB23" s="218"/>
      <c r="AC23" s="218"/>
      <c r="AD23" s="218"/>
      <c r="AE23" s="218"/>
      <c r="AF23" s="218"/>
      <c r="AG23" s="218"/>
      <c r="AH23" s="218" t="s">
        <v>454</v>
      </c>
      <c r="AI23" s="218"/>
      <c r="AJ23" s="218" t="s">
        <v>455</v>
      </c>
      <c r="AK23" s="218"/>
      <c r="AL23" s="222" t="s">
        <v>456</v>
      </c>
      <c r="AM23" s="222" t="s">
        <v>457</v>
      </c>
      <c r="AN23" s="222" t="s">
        <v>458</v>
      </c>
      <c r="AO23" s="222" t="s">
        <v>459</v>
      </c>
      <c r="AP23" s="222" t="s">
        <v>460</v>
      </c>
      <c r="AQ23" s="222" t="s">
        <v>461</v>
      </c>
      <c r="AR23" s="222" t="s">
        <v>462</v>
      </c>
      <c r="AS23" s="232" t="s">
        <v>453</v>
      </c>
      <c r="AT23" s="218"/>
      <c r="AU23" s="218"/>
      <c r="AV23" s="218"/>
      <c r="AW23" s="218"/>
      <c r="AX23" s="270"/>
    </row>
    <row r="24" spans="1:50" ht="96.75" customHeight="1" x14ac:dyDescent="0.25">
      <c r="A24" s="223"/>
      <c r="B24" s="281"/>
      <c r="C24" s="223"/>
      <c r="D24" s="223"/>
      <c r="E24" s="272"/>
      <c r="F24" s="266"/>
      <c r="G24" s="266"/>
      <c r="H24" s="266"/>
      <c r="I24" s="274"/>
      <c r="J24" s="274"/>
      <c r="K24" s="274"/>
      <c r="L24" s="266"/>
      <c r="M24" s="266"/>
      <c r="N24" s="266"/>
      <c r="O24" s="223"/>
      <c r="P24" s="223"/>
      <c r="Q24" s="223"/>
      <c r="R24" s="218"/>
      <c r="S24" s="218"/>
      <c r="T24" s="218"/>
      <c r="U24" s="268"/>
      <c r="V24" s="268"/>
      <c r="W24" s="275"/>
      <c r="X24" s="275"/>
      <c r="Y24" s="218"/>
      <c r="Z24" s="218"/>
      <c r="AA24" s="218"/>
      <c r="AB24" s="218"/>
      <c r="AC24" s="218"/>
      <c r="AD24" s="218"/>
      <c r="AE24" s="218"/>
      <c r="AF24" s="218"/>
      <c r="AG24" s="218"/>
      <c r="AH24" s="27" t="s">
        <v>463</v>
      </c>
      <c r="AI24" s="27" t="s">
        <v>464</v>
      </c>
      <c r="AJ24" s="62" t="s">
        <v>269</v>
      </c>
      <c r="AK24" s="62" t="s">
        <v>453</v>
      </c>
      <c r="AL24" s="223"/>
      <c r="AM24" s="223"/>
      <c r="AN24" s="223"/>
      <c r="AO24" s="223"/>
      <c r="AP24" s="223"/>
      <c r="AQ24" s="223"/>
      <c r="AR24" s="223"/>
      <c r="AS24" s="233"/>
      <c r="AT24" s="218"/>
      <c r="AU24" s="218"/>
      <c r="AV24" s="218"/>
      <c r="AW24" s="218"/>
      <c r="AX24" s="270"/>
    </row>
    <row r="25" spans="1:50" s="170" customFormat="1" ht="11.25" x14ac:dyDescent="0.2">
      <c r="A25" s="169">
        <v>1</v>
      </c>
      <c r="B25" s="169">
        <v>2</v>
      </c>
      <c r="C25" s="169">
        <v>3</v>
      </c>
      <c r="D25" s="169">
        <v>4</v>
      </c>
      <c r="E25" s="169">
        <v>5</v>
      </c>
      <c r="F25" s="169">
        <v>6</v>
      </c>
      <c r="G25" s="169">
        <v>7</v>
      </c>
      <c r="H25" s="169">
        <v>8</v>
      </c>
      <c r="I25" s="169">
        <v>9</v>
      </c>
      <c r="J25" s="169">
        <v>10</v>
      </c>
      <c r="K25" s="169">
        <v>11</v>
      </c>
      <c r="L25" s="169">
        <f>K25+1</f>
        <v>12</v>
      </c>
      <c r="M25" s="169">
        <v>12</v>
      </c>
      <c r="N25" s="169">
        <v>12</v>
      </c>
      <c r="O25" s="169">
        <f t="shared" ref="O25:AX25" si="0">N25+1</f>
        <v>13</v>
      </c>
      <c r="P25" s="169">
        <f t="shared" si="0"/>
        <v>14</v>
      </c>
      <c r="Q25" s="169">
        <f t="shared" si="0"/>
        <v>15</v>
      </c>
      <c r="R25" s="169">
        <f t="shared" si="0"/>
        <v>16</v>
      </c>
      <c r="S25" s="169">
        <f t="shared" si="0"/>
        <v>17</v>
      </c>
      <c r="T25" s="169">
        <f t="shared" si="0"/>
        <v>18</v>
      </c>
      <c r="U25" s="169">
        <f t="shared" si="0"/>
        <v>19</v>
      </c>
      <c r="V25" s="169">
        <f t="shared" si="0"/>
        <v>20</v>
      </c>
      <c r="W25" s="169">
        <f t="shared" si="0"/>
        <v>21</v>
      </c>
      <c r="X25" s="169">
        <f t="shared" si="0"/>
        <v>22</v>
      </c>
      <c r="Y25" s="169">
        <f t="shared" si="0"/>
        <v>23</v>
      </c>
      <c r="Z25" s="169">
        <f t="shared" si="0"/>
        <v>24</v>
      </c>
      <c r="AA25" s="169">
        <f t="shared" si="0"/>
        <v>25</v>
      </c>
      <c r="AB25" s="169">
        <f t="shared" si="0"/>
        <v>26</v>
      </c>
      <c r="AC25" s="169">
        <f t="shared" si="0"/>
        <v>27</v>
      </c>
      <c r="AD25" s="169">
        <f t="shared" si="0"/>
        <v>28</v>
      </c>
      <c r="AE25" s="169">
        <f t="shared" si="0"/>
        <v>29</v>
      </c>
      <c r="AF25" s="169">
        <f t="shared" si="0"/>
        <v>30</v>
      </c>
      <c r="AG25" s="169">
        <f t="shared" si="0"/>
        <v>31</v>
      </c>
      <c r="AH25" s="169">
        <f t="shared" si="0"/>
        <v>32</v>
      </c>
      <c r="AI25" s="169">
        <f t="shared" si="0"/>
        <v>33</v>
      </c>
      <c r="AJ25" s="169">
        <f t="shared" si="0"/>
        <v>34</v>
      </c>
      <c r="AK25" s="169">
        <f t="shared" si="0"/>
        <v>35</v>
      </c>
      <c r="AL25" s="169">
        <f t="shared" si="0"/>
        <v>36</v>
      </c>
      <c r="AM25" s="169">
        <f t="shared" si="0"/>
        <v>37</v>
      </c>
      <c r="AN25" s="169">
        <f t="shared" si="0"/>
        <v>38</v>
      </c>
      <c r="AO25" s="169">
        <f t="shared" si="0"/>
        <v>39</v>
      </c>
      <c r="AP25" s="169">
        <f t="shared" si="0"/>
        <v>40</v>
      </c>
      <c r="AQ25" s="169">
        <f t="shared" si="0"/>
        <v>41</v>
      </c>
      <c r="AR25" s="169">
        <f t="shared" si="0"/>
        <v>42</v>
      </c>
      <c r="AS25" s="169">
        <f t="shared" si="0"/>
        <v>43</v>
      </c>
      <c r="AT25" s="169">
        <f t="shared" si="0"/>
        <v>44</v>
      </c>
      <c r="AU25" s="169">
        <f t="shared" si="0"/>
        <v>45</v>
      </c>
      <c r="AV25" s="169">
        <f t="shared" si="0"/>
        <v>46</v>
      </c>
      <c r="AW25" s="169">
        <f t="shared" si="0"/>
        <v>47</v>
      </c>
      <c r="AX25" s="169">
        <f t="shared" si="0"/>
        <v>48</v>
      </c>
    </row>
    <row r="26" spans="1:50" s="170" customFormat="1" ht="43.5" customHeight="1" x14ac:dyDescent="0.2">
      <c r="A26" s="171">
        <f>A25+1-IF(ROW(A26) = 26,1,0)</f>
        <v>1</v>
      </c>
      <c r="B26" s="172" t="s">
        <v>525</v>
      </c>
      <c r="C26" s="172" t="s">
        <v>520</v>
      </c>
      <c r="D26" s="172">
        <v>2025</v>
      </c>
      <c r="E26" s="172">
        <v>0</v>
      </c>
      <c r="F26" s="172">
        <v>0</v>
      </c>
      <c r="G26" s="172">
        <v>0</v>
      </c>
      <c r="H26" s="172">
        <v>0</v>
      </c>
      <c r="I26" s="172">
        <v>0</v>
      </c>
      <c r="J26" s="172">
        <v>0</v>
      </c>
      <c r="K26" s="172">
        <v>0</v>
      </c>
      <c r="L26" s="172">
        <v>0</v>
      </c>
      <c r="M26" s="172">
        <v>0</v>
      </c>
      <c r="N26" s="172">
        <v>1</v>
      </c>
      <c r="O26" s="172" t="s">
        <v>535</v>
      </c>
      <c r="P26" s="172" t="s">
        <v>550</v>
      </c>
      <c r="Q26" s="172" t="s">
        <v>525</v>
      </c>
      <c r="R26" s="172">
        <v>433.88900000000001</v>
      </c>
      <c r="S26" s="172" t="s">
        <v>551</v>
      </c>
      <c r="T26" s="172">
        <v>433.88900000000001</v>
      </c>
      <c r="U26" s="172" t="s">
        <v>552</v>
      </c>
      <c r="V26" s="172" t="s">
        <v>552</v>
      </c>
      <c r="W26" s="172" t="s">
        <v>82</v>
      </c>
      <c r="X26" s="172">
        <v>3</v>
      </c>
      <c r="Y26" s="172" t="s">
        <v>553</v>
      </c>
      <c r="Z26" s="172" t="s">
        <v>554</v>
      </c>
      <c r="AA26" s="172" t="s">
        <v>82</v>
      </c>
      <c r="AB26" s="172">
        <v>0</v>
      </c>
      <c r="AC26" s="172" t="s">
        <v>82</v>
      </c>
      <c r="AD26" s="172">
        <v>401.34699999999998</v>
      </c>
      <c r="AE26" s="172" t="s">
        <v>555</v>
      </c>
      <c r="AF26" s="172">
        <v>481.61700000000002</v>
      </c>
      <c r="AG26" s="172">
        <v>481.61700000000002</v>
      </c>
      <c r="AH26" s="172" t="s">
        <v>556</v>
      </c>
      <c r="AI26" s="172" t="s">
        <v>557</v>
      </c>
      <c r="AJ26" s="172" t="s">
        <v>558</v>
      </c>
      <c r="AK26" s="209">
        <v>45876</v>
      </c>
      <c r="AL26" s="209">
        <v>45883</v>
      </c>
      <c r="AM26" s="209">
        <v>45887</v>
      </c>
      <c r="AN26" s="172"/>
      <c r="AO26" s="172"/>
      <c r="AP26" s="172"/>
      <c r="AQ26" s="173"/>
      <c r="AR26" s="172"/>
      <c r="AS26" s="209">
        <v>45898</v>
      </c>
      <c r="AT26" s="172"/>
      <c r="AU26" s="209">
        <v>45898</v>
      </c>
      <c r="AV26" s="209">
        <v>45904</v>
      </c>
      <c r="AW26" s="172"/>
      <c r="AX26" s="172"/>
    </row>
  </sheetData>
  <mergeCells count="69">
    <mergeCell ref="A17:AX17"/>
    <mergeCell ref="A5:AX5"/>
    <mergeCell ref="A7:AX7"/>
    <mergeCell ref="A8:AX8"/>
    <mergeCell ref="A9:AX9"/>
    <mergeCell ref="A10:AX10"/>
    <mergeCell ref="A11:AX11"/>
    <mergeCell ref="A12:AX12"/>
    <mergeCell ref="A13:AX13"/>
    <mergeCell ref="A14:AX14"/>
    <mergeCell ref="A15:AX15"/>
    <mergeCell ref="A16:AX16"/>
    <mergeCell ref="U22:V22"/>
    <mergeCell ref="A18:AX18"/>
    <mergeCell ref="A19:AX19"/>
    <mergeCell ref="A20:AX20"/>
    <mergeCell ref="A21:AX21"/>
    <mergeCell ref="A22:A24"/>
    <mergeCell ref="B22:B24"/>
    <mergeCell ref="C22:C24"/>
    <mergeCell ref="D22:D24"/>
    <mergeCell ref="E22:N22"/>
    <mergeCell ref="O22:O24"/>
    <mergeCell ref="P22:P24"/>
    <mergeCell ref="Q22:Q24"/>
    <mergeCell ref="R22:R24"/>
    <mergeCell ref="S22:S24"/>
    <mergeCell ref="T22:T24"/>
    <mergeCell ref="AG22:AG24"/>
    <mergeCell ref="AH22:AM22"/>
    <mergeCell ref="AM23:AM24"/>
    <mergeCell ref="W22:W24"/>
    <mergeCell ref="X22:X24"/>
    <mergeCell ref="Y22:Y24"/>
    <mergeCell ref="Z22:Z24"/>
    <mergeCell ref="AA22:AA24"/>
    <mergeCell ref="AB22:AB24"/>
    <mergeCell ref="AX22:AX24"/>
    <mergeCell ref="E23:E24"/>
    <mergeCell ref="F23:F24"/>
    <mergeCell ref="G23:G24"/>
    <mergeCell ref="H23:H24"/>
    <mergeCell ref="I23:I24"/>
    <mergeCell ref="J23:J24"/>
    <mergeCell ref="K23:K24"/>
    <mergeCell ref="L23:L24"/>
    <mergeCell ref="M23:M24"/>
    <mergeCell ref="AN22:AQ22"/>
    <mergeCell ref="AR22:AS22"/>
    <mergeCell ref="AT22:AT24"/>
    <mergeCell ref="AU22:AU24"/>
    <mergeCell ref="AV22:AV24"/>
    <mergeCell ref="AW22:AW24"/>
    <mergeCell ref="AR23:AR24"/>
    <mergeCell ref="AS23:AS24"/>
    <mergeCell ref="N23:N24"/>
    <mergeCell ref="U23:U24"/>
    <mergeCell ref="V23:V24"/>
    <mergeCell ref="AH23:AI23"/>
    <mergeCell ref="AJ23:AK23"/>
    <mergeCell ref="AL23:AL24"/>
    <mergeCell ref="AN23:AN24"/>
    <mergeCell ref="AO23:AO24"/>
    <mergeCell ref="AP23:AP24"/>
    <mergeCell ref="AQ23:AQ24"/>
    <mergeCell ref="AC22:AC24"/>
    <mergeCell ref="AD22:AD24"/>
    <mergeCell ref="AE22:AE24"/>
    <mergeCell ref="AF22:AF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6EC5361-16B1-40C7-A822-43A7996867FC}">
  <sheetPr codeName="Лист14">
    <pageSetUpPr fitToPage="1"/>
  </sheetPr>
  <dimension ref="A1:H94"/>
  <sheetViews>
    <sheetView topLeftCell="A58" zoomScale="80" zoomScaleNormal="80" workbookViewId="0">
      <selection activeCell="B83" sqref="B83"/>
    </sheetView>
  </sheetViews>
  <sheetFormatPr defaultRowHeight="15.75" x14ac:dyDescent="0.25"/>
  <cols>
    <col min="1" max="2" width="66.140625" style="174" customWidth="1"/>
    <col min="3" max="3" width="9.140625" style="135"/>
    <col min="257" max="258" width="66.140625" customWidth="1"/>
    <col min="513" max="514" width="66.140625" customWidth="1"/>
    <col min="769" max="770" width="66.140625" customWidth="1"/>
    <col min="1025" max="1026" width="66.140625" customWidth="1"/>
    <col min="1281" max="1282" width="66.140625" customWidth="1"/>
    <col min="1537" max="1538" width="66.140625" customWidth="1"/>
    <col min="1793" max="1794" width="66.140625" customWidth="1"/>
    <col min="2049" max="2050" width="66.140625" customWidth="1"/>
    <col min="2305" max="2306" width="66.140625" customWidth="1"/>
    <col min="2561" max="2562" width="66.140625" customWidth="1"/>
    <col min="2817" max="2818" width="66.140625" customWidth="1"/>
    <col min="3073" max="3074" width="66.140625" customWidth="1"/>
    <col min="3329" max="3330" width="66.140625" customWidth="1"/>
    <col min="3585" max="3586" width="66.140625" customWidth="1"/>
    <col min="3841" max="3842" width="66.140625" customWidth="1"/>
    <col min="4097" max="4098" width="66.140625" customWidth="1"/>
    <col min="4353" max="4354" width="66.140625" customWidth="1"/>
    <col min="4609" max="4610" width="66.140625" customWidth="1"/>
    <col min="4865" max="4866" width="66.140625" customWidth="1"/>
    <col min="5121" max="5122" width="66.140625" customWidth="1"/>
    <col min="5377" max="5378" width="66.140625" customWidth="1"/>
    <col min="5633" max="5634" width="66.140625" customWidth="1"/>
    <col min="5889" max="5890" width="66.140625" customWidth="1"/>
    <col min="6145" max="6146" width="66.140625" customWidth="1"/>
    <col min="6401" max="6402" width="66.140625" customWidth="1"/>
    <col min="6657" max="6658" width="66.140625" customWidth="1"/>
    <col min="6913" max="6914" width="66.140625" customWidth="1"/>
    <col min="7169" max="7170" width="66.140625" customWidth="1"/>
    <col min="7425" max="7426" width="66.140625" customWidth="1"/>
    <col min="7681" max="7682" width="66.140625" customWidth="1"/>
    <col min="7937" max="7938" width="66.140625" customWidth="1"/>
    <col min="8193" max="8194" width="66.140625" customWidth="1"/>
    <col min="8449" max="8450" width="66.140625" customWidth="1"/>
    <col min="8705" max="8706" width="66.140625" customWidth="1"/>
    <col min="8961" max="8962" width="66.140625" customWidth="1"/>
    <col min="9217" max="9218" width="66.140625" customWidth="1"/>
    <col min="9473" max="9474" width="66.140625" customWidth="1"/>
    <col min="9729" max="9730" width="66.140625" customWidth="1"/>
    <col min="9985" max="9986" width="66.140625" customWidth="1"/>
    <col min="10241" max="10242" width="66.140625" customWidth="1"/>
    <col min="10497" max="10498" width="66.140625" customWidth="1"/>
    <col min="10753" max="10754" width="66.140625" customWidth="1"/>
    <col min="11009" max="11010" width="66.140625" customWidth="1"/>
    <col min="11265" max="11266" width="66.140625" customWidth="1"/>
    <col min="11521" max="11522" width="66.140625" customWidth="1"/>
    <col min="11777" max="11778" width="66.140625" customWidth="1"/>
    <col min="12033" max="12034" width="66.140625" customWidth="1"/>
    <col min="12289" max="12290" width="66.140625" customWidth="1"/>
    <col min="12545" max="12546" width="66.140625" customWidth="1"/>
    <col min="12801" max="12802" width="66.140625" customWidth="1"/>
    <col min="13057" max="13058" width="66.140625" customWidth="1"/>
    <col min="13313" max="13314" width="66.140625" customWidth="1"/>
    <col min="13569" max="13570" width="66.140625" customWidth="1"/>
    <col min="13825" max="13826" width="66.140625" customWidth="1"/>
    <col min="14081" max="14082" width="66.140625" customWidth="1"/>
    <col min="14337" max="14338" width="66.140625" customWidth="1"/>
    <col min="14593" max="14594" width="66.140625" customWidth="1"/>
    <col min="14849" max="14850" width="66.140625" customWidth="1"/>
    <col min="15105" max="15106" width="66.140625" customWidth="1"/>
    <col min="15361" max="15362" width="66.140625" customWidth="1"/>
    <col min="15617" max="15618" width="66.140625" customWidth="1"/>
    <col min="15873" max="15874" width="66.140625" customWidth="1"/>
    <col min="16129" max="16130" width="66.140625" customWidth="1"/>
  </cols>
  <sheetData>
    <row r="1" spans="1:8" ht="18.75" x14ac:dyDescent="0.25">
      <c r="B1" s="4" t="str">
        <f>'1. паспорт местоположение'!$C$1</f>
        <v>Приложение  № _____</v>
      </c>
    </row>
    <row r="2" spans="1:8" ht="18.75" x14ac:dyDescent="0.3">
      <c r="B2" s="5" t="str">
        <f>'1. паспорт местоположение'!$C$2</f>
        <v>к приказу Минэнерго России</v>
      </c>
    </row>
    <row r="3" spans="1:8" ht="18.75" x14ac:dyDescent="0.3">
      <c r="B3" s="5" t="str">
        <f>'1. паспорт местоположение'!$C$3</f>
        <v>от «__» _____ 201_ г. №___</v>
      </c>
    </row>
    <row r="4" spans="1:8" x14ac:dyDescent="0.25">
      <c r="B4" s="137"/>
    </row>
    <row r="5" spans="1:8" ht="18.75" x14ac:dyDescent="0.3">
      <c r="A5" s="284" t="str">
        <f>'1. паспорт местоположение'!$A$5:$C$5</f>
        <v>Год раскрытия информации: 2025 год</v>
      </c>
      <c r="B5" s="284"/>
      <c r="C5" s="175"/>
      <c r="D5" s="175"/>
      <c r="E5" s="175"/>
      <c r="F5" s="175"/>
      <c r="G5" s="175"/>
      <c r="H5" s="175"/>
    </row>
    <row r="6" spans="1:8" ht="18.75" x14ac:dyDescent="0.3">
      <c r="A6" s="176"/>
      <c r="B6" s="176"/>
      <c r="C6" s="176"/>
      <c r="D6" s="176"/>
      <c r="E6" s="176"/>
      <c r="F6" s="176"/>
      <c r="G6" s="176"/>
      <c r="H6" s="176"/>
    </row>
    <row r="7" spans="1:8" ht="18.75" x14ac:dyDescent="0.25">
      <c r="A7" s="216" t="s">
        <v>3</v>
      </c>
      <c r="B7" s="216"/>
      <c r="C7" s="177"/>
      <c r="D7" s="8"/>
      <c r="E7" s="8"/>
      <c r="F7" s="8"/>
      <c r="G7" s="8"/>
      <c r="H7" s="8"/>
    </row>
    <row r="8" spans="1:8" ht="18.75" x14ac:dyDescent="0.25">
      <c r="A8" s="8"/>
      <c r="B8" s="8"/>
      <c r="C8" s="177"/>
      <c r="D8" s="8"/>
      <c r="E8" s="8"/>
      <c r="F8" s="8"/>
      <c r="G8" s="8"/>
      <c r="H8" s="8"/>
    </row>
    <row r="9" spans="1:8" x14ac:dyDescent="0.25">
      <c r="A9" s="217" t="s">
        <v>4</v>
      </c>
      <c r="B9" s="217"/>
      <c r="C9" s="178"/>
      <c r="D9" s="10"/>
      <c r="E9" s="10"/>
      <c r="F9" s="10"/>
      <c r="G9" s="10"/>
      <c r="H9" s="10"/>
    </row>
    <row r="10" spans="1:8" x14ac:dyDescent="0.25">
      <c r="A10" s="212" t="s">
        <v>5</v>
      </c>
      <c r="B10" s="212"/>
      <c r="C10" s="37"/>
      <c r="D10" s="11"/>
      <c r="E10" s="11"/>
      <c r="F10" s="11"/>
      <c r="G10" s="11"/>
      <c r="H10" s="11"/>
    </row>
    <row r="11" spans="1:8" ht="18.75" x14ac:dyDescent="0.25">
      <c r="A11" s="8"/>
      <c r="B11" s="8"/>
      <c r="C11" s="177"/>
      <c r="D11" s="8"/>
      <c r="E11" s="8"/>
      <c r="F11" s="8"/>
      <c r="G11" s="8"/>
      <c r="H11" s="8"/>
    </row>
    <row r="12" spans="1:8" s="135" customFormat="1" x14ac:dyDescent="0.25">
      <c r="A12" s="217" t="str">
        <f>'1. паспорт местоположение'!$A$12</f>
        <v>Р_СГЭС_17</v>
      </c>
      <c r="B12" s="217"/>
      <c r="C12" s="179"/>
      <c r="D12" s="151"/>
      <c r="E12" s="151"/>
      <c r="F12" s="151"/>
      <c r="G12" s="151"/>
      <c r="H12" s="151"/>
    </row>
    <row r="13" spans="1:8" x14ac:dyDescent="0.25">
      <c r="A13" s="212" t="s">
        <v>6</v>
      </c>
      <c r="B13" s="212"/>
      <c r="C13" s="37"/>
      <c r="D13" s="11"/>
      <c r="E13" s="11"/>
      <c r="F13" s="11"/>
      <c r="G13" s="11"/>
      <c r="H13" s="11"/>
    </row>
    <row r="14" spans="1:8" ht="18.75" x14ac:dyDescent="0.25">
      <c r="A14" s="52"/>
      <c r="B14" s="52"/>
      <c r="C14" s="180"/>
      <c r="D14" s="52"/>
      <c r="E14" s="52"/>
      <c r="F14" s="52"/>
      <c r="G14" s="52"/>
      <c r="H14" s="52"/>
    </row>
    <row r="15" spans="1:8" s="135" customFormat="1" x14ac:dyDescent="0.25">
      <c r="A15" s="211" t="str">
        <f>'1. паспорт местоположение'!$A$15</f>
        <v>Приобретение трансформатора ТМГ-400/6/0,4 - 1шт.</v>
      </c>
      <c r="B15" s="211"/>
      <c r="C15" s="179"/>
      <c r="D15" s="151"/>
      <c r="E15" s="151"/>
      <c r="F15" s="151"/>
      <c r="G15" s="151"/>
      <c r="H15" s="151"/>
    </row>
    <row r="16" spans="1:8" x14ac:dyDescent="0.25">
      <c r="A16" s="212" t="s">
        <v>7</v>
      </c>
      <c r="B16" s="212"/>
      <c r="C16" s="37"/>
      <c r="D16" s="11"/>
      <c r="E16" s="11"/>
      <c r="F16" s="11"/>
      <c r="G16" s="11"/>
      <c r="H16" s="11"/>
    </row>
    <row r="17" spans="1:2" s="135" customFormat="1" x14ac:dyDescent="0.25">
      <c r="A17" s="174"/>
      <c r="B17" s="181"/>
    </row>
    <row r="18" spans="1:2" s="135" customFormat="1" ht="33.75" customHeight="1" x14ac:dyDescent="0.25">
      <c r="A18" s="282" t="s">
        <v>465</v>
      </c>
      <c r="B18" s="283"/>
    </row>
    <row r="19" spans="1:2" s="135" customFormat="1" x14ac:dyDescent="0.25">
      <c r="A19" s="174"/>
      <c r="B19" s="137"/>
    </row>
    <row r="20" spans="1:2" s="135" customFormat="1" ht="16.5" thickBot="1" x14ac:dyDescent="0.3">
      <c r="A20" s="174"/>
      <c r="B20" s="68"/>
    </row>
    <row r="21" spans="1:2" s="135" customFormat="1" ht="16.5" thickBot="1" x14ac:dyDescent="0.3">
      <c r="A21" s="182" t="s">
        <v>466</v>
      </c>
      <c r="B21" s="183" t="str">
        <f>A15</f>
        <v>Приобретение трансформатора ТМГ-400/6/0,4 - 1шт.</v>
      </c>
    </row>
    <row r="22" spans="1:2" s="135" customFormat="1" ht="16.5" thickBot="1" x14ac:dyDescent="0.3">
      <c r="A22" s="182" t="s">
        <v>467</v>
      </c>
      <c r="B22" s="183" t="s">
        <v>538</v>
      </c>
    </row>
    <row r="23" spans="1:2" s="135" customFormat="1" ht="16.5" thickBot="1" x14ac:dyDescent="0.3">
      <c r="A23" s="182" t="s">
        <v>468</v>
      </c>
      <c r="B23" s="183" t="s">
        <v>520</v>
      </c>
    </row>
    <row r="24" spans="1:2" s="135" customFormat="1" ht="16.5" thickBot="1" x14ac:dyDescent="0.3">
      <c r="A24" s="182" t="s">
        <v>469</v>
      </c>
      <c r="B24" s="183" t="s">
        <v>188</v>
      </c>
    </row>
    <row r="25" spans="1:2" s="135" customFormat="1" ht="16.5" thickBot="1" x14ac:dyDescent="0.3">
      <c r="A25" s="184" t="s">
        <v>470</v>
      </c>
      <c r="B25" s="183">
        <v>2025</v>
      </c>
    </row>
    <row r="26" spans="1:2" s="135" customFormat="1" ht="16.5" thickBot="1" x14ac:dyDescent="0.3">
      <c r="A26" s="185" t="s">
        <v>471</v>
      </c>
      <c r="B26" s="183" t="s">
        <v>539</v>
      </c>
    </row>
    <row r="27" spans="1:2" s="135" customFormat="1" ht="29.25" thickBot="1" x14ac:dyDescent="0.3">
      <c r="A27" s="186" t="s">
        <v>472</v>
      </c>
      <c r="B27" s="187">
        <v>0.48161667000000002</v>
      </c>
    </row>
    <row r="28" spans="1:2" s="135" customFormat="1" ht="16.5" thickBot="1" x14ac:dyDescent="0.3">
      <c r="A28" s="188" t="s">
        <v>473</v>
      </c>
      <c r="B28" s="187" t="s">
        <v>521</v>
      </c>
    </row>
    <row r="29" spans="1:2" s="135" customFormat="1" ht="29.25" thickBot="1" x14ac:dyDescent="0.3">
      <c r="A29" s="189" t="s">
        <v>474</v>
      </c>
      <c r="B29" s="190">
        <v>0.48161667000000002</v>
      </c>
    </row>
    <row r="30" spans="1:2" s="135" customFormat="1" ht="29.25" thickBot="1" x14ac:dyDescent="0.3">
      <c r="A30" s="189" t="s">
        <v>475</v>
      </c>
      <c r="B30" s="187">
        <v>0</v>
      </c>
    </row>
    <row r="31" spans="1:2" s="135" customFormat="1" ht="16.5" thickBot="1" x14ac:dyDescent="0.3">
      <c r="A31" s="188" t="s">
        <v>476</v>
      </c>
      <c r="B31" s="187" t="s">
        <v>256</v>
      </c>
    </row>
    <row r="32" spans="1:2" s="135" customFormat="1" ht="29.25" thickBot="1" x14ac:dyDescent="0.3">
      <c r="A32" s="189" t="s">
        <v>477</v>
      </c>
      <c r="B32" s="187" t="s">
        <v>522</v>
      </c>
    </row>
    <row r="33" spans="1:2" s="135" customFormat="1" ht="30.75" thickBot="1" x14ac:dyDescent="0.3">
      <c r="A33" s="188" t="s">
        <v>478</v>
      </c>
      <c r="B33" s="187">
        <v>0</v>
      </c>
    </row>
    <row r="34" spans="1:2" s="135" customFormat="1" ht="16.5" thickBot="1" x14ac:dyDescent="0.3">
      <c r="A34" s="188" t="s">
        <v>479</v>
      </c>
      <c r="B34" s="187">
        <v>0</v>
      </c>
    </row>
    <row r="35" spans="1:2" s="135" customFormat="1" ht="16.5" thickBot="1" x14ac:dyDescent="0.3">
      <c r="A35" s="188" t="s">
        <v>480</v>
      </c>
      <c r="B35" s="187">
        <v>0</v>
      </c>
    </row>
    <row r="36" spans="1:2" s="135" customFormat="1" ht="16.5" thickBot="1" x14ac:dyDescent="0.3">
      <c r="A36" s="188" t="s">
        <v>481</v>
      </c>
      <c r="B36" s="187">
        <v>0</v>
      </c>
    </row>
    <row r="37" spans="1:2" s="135" customFormat="1" ht="29.25" thickBot="1" x14ac:dyDescent="0.3">
      <c r="A37" s="189" t="s">
        <v>482</v>
      </c>
      <c r="B37" s="187" t="s">
        <v>523</v>
      </c>
    </row>
    <row r="38" spans="1:2" s="135" customFormat="1" ht="30.75" thickBot="1" x14ac:dyDescent="0.3">
      <c r="A38" s="188" t="s">
        <v>478</v>
      </c>
      <c r="B38" s="190">
        <v>0.48161667000000002</v>
      </c>
    </row>
    <row r="39" spans="1:2" s="135" customFormat="1" ht="16.5" thickBot="1" x14ac:dyDescent="0.3">
      <c r="A39" s="188" t="s">
        <v>479</v>
      </c>
      <c r="B39" s="187">
        <v>0</v>
      </c>
    </row>
    <row r="40" spans="1:2" s="135" customFormat="1" ht="16.5" thickBot="1" x14ac:dyDescent="0.3">
      <c r="A40" s="188" t="s">
        <v>480</v>
      </c>
      <c r="B40" s="190">
        <v>0.48161667000000002</v>
      </c>
    </row>
    <row r="41" spans="1:2" s="135" customFormat="1" ht="16.5" thickBot="1" x14ac:dyDescent="0.3">
      <c r="A41" s="188" t="s">
        <v>481</v>
      </c>
      <c r="B41" s="187">
        <v>0</v>
      </c>
    </row>
    <row r="42" spans="1:2" s="135" customFormat="1" ht="29.25" thickBot="1" x14ac:dyDescent="0.3">
      <c r="A42" s="189" t="s">
        <v>483</v>
      </c>
      <c r="B42" s="187" t="s">
        <v>523</v>
      </c>
    </row>
    <row r="43" spans="1:2" s="135" customFormat="1" ht="30.75" thickBot="1" x14ac:dyDescent="0.3">
      <c r="A43" s="188" t="s">
        <v>478</v>
      </c>
      <c r="B43" s="187">
        <v>0</v>
      </c>
    </row>
    <row r="44" spans="1:2" s="135" customFormat="1" ht="16.5" thickBot="1" x14ac:dyDescent="0.3">
      <c r="A44" s="188" t="s">
        <v>479</v>
      </c>
      <c r="B44" s="187">
        <v>0</v>
      </c>
    </row>
    <row r="45" spans="1:2" s="135" customFormat="1" ht="16.5" thickBot="1" x14ac:dyDescent="0.3">
      <c r="A45" s="188" t="s">
        <v>480</v>
      </c>
      <c r="B45" s="187">
        <v>0</v>
      </c>
    </row>
    <row r="46" spans="1:2" s="135" customFormat="1" ht="16.5" thickBot="1" x14ac:dyDescent="0.3">
      <c r="A46" s="188" t="s">
        <v>481</v>
      </c>
      <c r="B46" s="187">
        <v>0</v>
      </c>
    </row>
    <row r="47" spans="1:2" s="135" customFormat="1" ht="29.25" thickBot="1" x14ac:dyDescent="0.3">
      <c r="A47" s="191" t="s">
        <v>484</v>
      </c>
      <c r="B47" s="187">
        <v>0</v>
      </c>
    </row>
    <row r="48" spans="1:2" s="135" customFormat="1" ht="16.5" thickBot="1" x14ac:dyDescent="0.3">
      <c r="A48" s="192" t="s">
        <v>476</v>
      </c>
      <c r="B48" s="187" t="s">
        <v>256</v>
      </c>
    </row>
    <row r="49" spans="1:2" s="135" customFormat="1" ht="16.5" thickBot="1" x14ac:dyDescent="0.3">
      <c r="A49" s="192" t="s">
        <v>485</v>
      </c>
      <c r="B49" s="187">
        <v>0</v>
      </c>
    </row>
    <row r="50" spans="1:2" s="135" customFormat="1" ht="16.5" thickBot="1" x14ac:dyDescent="0.3">
      <c r="A50" s="192" t="s">
        <v>486</v>
      </c>
      <c r="B50" s="187">
        <v>0</v>
      </c>
    </row>
    <row r="51" spans="1:2" s="135" customFormat="1" ht="16.5" thickBot="1" x14ac:dyDescent="0.3">
      <c r="A51" s="192" t="s">
        <v>487</v>
      </c>
      <c r="B51" s="187">
        <v>0</v>
      </c>
    </row>
    <row r="52" spans="1:2" s="135" customFormat="1" ht="16.5" thickBot="1" x14ac:dyDescent="0.3">
      <c r="A52" s="189" t="s">
        <v>488</v>
      </c>
      <c r="B52" s="187" t="s">
        <v>524</v>
      </c>
    </row>
    <row r="53" spans="1:2" s="135" customFormat="1" ht="16.5" thickBot="1" x14ac:dyDescent="0.3">
      <c r="A53" s="188" t="s">
        <v>489</v>
      </c>
      <c r="B53" s="187">
        <v>0</v>
      </c>
    </row>
    <row r="54" spans="1:2" s="135" customFormat="1" ht="16.5" thickBot="1" x14ac:dyDescent="0.3">
      <c r="A54" s="188" t="s">
        <v>479</v>
      </c>
      <c r="B54" s="187">
        <v>0</v>
      </c>
    </row>
    <row r="55" spans="1:2" s="135" customFormat="1" ht="16.5" thickBot="1" x14ac:dyDescent="0.3">
      <c r="A55" s="188" t="s">
        <v>490</v>
      </c>
      <c r="B55" s="187">
        <v>0</v>
      </c>
    </row>
    <row r="56" spans="1:2" s="135" customFormat="1" ht="16.5" thickBot="1" x14ac:dyDescent="0.3">
      <c r="A56" s="188" t="s">
        <v>491</v>
      </c>
      <c r="B56" s="187">
        <v>0</v>
      </c>
    </row>
    <row r="57" spans="1:2" s="135" customFormat="1" ht="16.5" thickBot="1" x14ac:dyDescent="0.3">
      <c r="A57" s="189" t="s">
        <v>488</v>
      </c>
      <c r="B57" s="187" t="s">
        <v>524</v>
      </c>
    </row>
    <row r="58" spans="1:2" s="135" customFormat="1" ht="16.5" thickBot="1" x14ac:dyDescent="0.3">
      <c r="A58" s="188" t="s">
        <v>489</v>
      </c>
      <c r="B58" s="187">
        <v>0</v>
      </c>
    </row>
    <row r="59" spans="1:2" s="135" customFormat="1" ht="16.5" thickBot="1" x14ac:dyDescent="0.3">
      <c r="A59" s="188" t="s">
        <v>479</v>
      </c>
      <c r="B59" s="187">
        <v>0</v>
      </c>
    </row>
    <row r="60" spans="1:2" s="135" customFormat="1" ht="16.5" thickBot="1" x14ac:dyDescent="0.3">
      <c r="A60" s="188" t="s">
        <v>490</v>
      </c>
      <c r="B60" s="187">
        <v>0</v>
      </c>
    </row>
    <row r="61" spans="1:2" s="135" customFormat="1" ht="16.5" thickBot="1" x14ac:dyDescent="0.3">
      <c r="A61" s="188" t="s">
        <v>491</v>
      </c>
      <c r="B61" s="187">
        <v>0</v>
      </c>
    </row>
    <row r="62" spans="1:2" s="135" customFormat="1" ht="16.5" thickBot="1" x14ac:dyDescent="0.3">
      <c r="A62" s="184" t="s">
        <v>492</v>
      </c>
      <c r="B62" s="1">
        <v>0</v>
      </c>
    </row>
    <row r="63" spans="1:2" s="135" customFormat="1" ht="16.5" thickBot="1" x14ac:dyDescent="0.3">
      <c r="A63" s="184" t="s">
        <v>493</v>
      </c>
      <c r="B63" s="187">
        <v>0</v>
      </c>
    </row>
    <row r="64" spans="1:2" s="135" customFormat="1" ht="16.5" thickBot="1" x14ac:dyDescent="0.3">
      <c r="A64" s="184" t="s">
        <v>494</v>
      </c>
      <c r="B64" s="187">
        <v>0</v>
      </c>
    </row>
    <row r="65" spans="1:2" s="135" customFormat="1" ht="16.5" thickBot="1" x14ac:dyDescent="0.3">
      <c r="A65" s="185" t="s">
        <v>495</v>
      </c>
      <c r="B65" s="187">
        <v>0</v>
      </c>
    </row>
    <row r="66" spans="1:2" s="135" customFormat="1" x14ac:dyDescent="0.25">
      <c r="A66" s="191" t="s">
        <v>496</v>
      </c>
      <c r="B66" s="193" t="s">
        <v>256</v>
      </c>
    </row>
    <row r="67" spans="1:2" s="135" customFormat="1" x14ac:dyDescent="0.25">
      <c r="A67" s="194" t="s">
        <v>497</v>
      </c>
      <c r="B67" s="195" t="s">
        <v>525</v>
      </c>
    </row>
    <row r="68" spans="1:2" s="135" customFormat="1" x14ac:dyDescent="0.25">
      <c r="A68" s="194" t="s">
        <v>498</v>
      </c>
      <c r="B68" s="195" t="s">
        <v>256</v>
      </c>
    </row>
    <row r="69" spans="1:2" s="135" customFormat="1" x14ac:dyDescent="0.25">
      <c r="A69" s="194" t="s">
        <v>499</v>
      </c>
      <c r="B69" s="195" t="s">
        <v>256</v>
      </c>
    </row>
    <row r="70" spans="1:2" s="135" customFormat="1" x14ac:dyDescent="0.25">
      <c r="A70" s="194" t="s">
        <v>500</v>
      </c>
      <c r="B70" s="195" t="s">
        <v>256</v>
      </c>
    </row>
    <row r="71" spans="1:2" s="135" customFormat="1" x14ac:dyDescent="0.25">
      <c r="A71" s="194" t="s">
        <v>501</v>
      </c>
      <c r="B71" s="210" t="s">
        <v>555</v>
      </c>
    </row>
    <row r="72" spans="1:2" s="135" customFormat="1" ht="16.5" thickBot="1" x14ac:dyDescent="0.3">
      <c r="A72" s="196" t="s">
        <v>502</v>
      </c>
      <c r="B72" s="195" t="s">
        <v>256</v>
      </c>
    </row>
    <row r="73" spans="1:2" s="135" customFormat="1" ht="30.75" thickBot="1" x14ac:dyDescent="0.3">
      <c r="A73" s="192" t="s">
        <v>503</v>
      </c>
      <c r="B73" s="183" t="s">
        <v>526</v>
      </c>
    </row>
    <row r="74" spans="1:2" s="135" customFormat="1" ht="29.25" thickBot="1" x14ac:dyDescent="0.3">
      <c r="A74" s="184" t="s">
        <v>504</v>
      </c>
      <c r="B74" s="197">
        <v>0</v>
      </c>
    </row>
    <row r="75" spans="1:2" s="135" customFormat="1" ht="16.5" thickBot="1" x14ac:dyDescent="0.3">
      <c r="A75" s="192" t="s">
        <v>476</v>
      </c>
      <c r="B75" s="183" t="s">
        <v>256</v>
      </c>
    </row>
    <row r="76" spans="1:2" s="135" customFormat="1" ht="16.5" thickBot="1" x14ac:dyDescent="0.3">
      <c r="A76" s="192" t="s">
        <v>505</v>
      </c>
      <c r="B76" s="197">
        <v>0</v>
      </c>
    </row>
    <row r="77" spans="1:2" s="135" customFormat="1" ht="16.5" thickBot="1" x14ac:dyDescent="0.3">
      <c r="A77" s="192" t="s">
        <v>506</v>
      </c>
      <c r="B77" s="197">
        <v>0</v>
      </c>
    </row>
    <row r="78" spans="1:2" s="135" customFormat="1" ht="16.5" thickBot="1" x14ac:dyDescent="0.3">
      <c r="A78" s="198" t="s">
        <v>507</v>
      </c>
      <c r="B78" s="183" t="s">
        <v>256</v>
      </c>
    </row>
    <row r="79" spans="1:2" s="135" customFormat="1" ht="16.5" thickBot="1" x14ac:dyDescent="0.3">
      <c r="A79" s="184" t="s">
        <v>508</v>
      </c>
      <c r="B79" s="183" t="s">
        <v>256</v>
      </c>
    </row>
    <row r="80" spans="1:2" s="135" customFormat="1" ht="16.5" thickBot="1" x14ac:dyDescent="0.3">
      <c r="A80" s="194" t="s">
        <v>509</v>
      </c>
      <c r="B80" s="183" t="s">
        <v>256</v>
      </c>
    </row>
    <row r="81" spans="1:2" s="135" customFormat="1" ht="16.5" thickBot="1" x14ac:dyDescent="0.3">
      <c r="A81" s="194" t="s">
        <v>510</v>
      </c>
      <c r="B81" s="183" t="s">
        <v>256</v>
      </c>
    </row>
    <row r="82" spans="1:2" s="135" customFormat="1" ht="16.5" thickBot="1" x14ac:dyDescent="0.3">
      <c r="A82" s="194" t="s">
        <v>511</v>
      </c>
      <c r="B82" s="183" t="s">
        <v>256</v>
      </c>
    </row>
    <row r="83" spans="1:2" s="135" customFormat="1" ht="29.25" thickBot="1" x14ac:dyDescent="0.3">
      <c r="A83" s="199" t="s">
        <v>512</v>
      </c>
      <c r="B83" s="183" t="s">
        <v>540</v>
      </c>
    </row>
    <row r="84" spans="1:2" s="135" customFormat="1" ht="28.5" x14ac:dyDescent="0.25">
      <c r="A84" s="191" t="s">
        <v>513</v>
      </c>
      <c r="B84" s="193" t="s">
        <v>256</v>
      </c>
    </row>
    <row r="85" spans="1:2" s="135" customFormat="1" x14ac:dyDescent="0.25">
      <c r="A85" s="194" t="s">
        <v>514</v>
      </c>
      <c r="B85" s="195" t="s">
        <v>256</v>
      </c>
    </row>
    <row r="86" spans="1:2" s="135" customFormat="1" x14ac:dyDescent="0.25">
      <c r="A86" s="194" t="s">
        <v>515</v>
      </c>
      <c r="B86" s="195" t="s">
        <v>256</v>
      </c>
    </row>
    <row r="87" spans="1:2" s="135" customFormat="1" x14ac:dyDescent="0.25">
      <c r="A87" s="194" t="s">
        <v>516</v>
      </c>
      <c r="B87" s="195" t="s">
        <v>256</v>
      </c>
    </row>
    <row r="88" spans="1:2" s="135" customFormat="1" x14ac:dyDescent="0.25">
      <c r="A88" s="194" t="s">
        <v>517</v>
      </c>
      <c r="B88" s="195" t="s">
        <v>256</v>
      </c>
    </row>
    <row r="89" spans="1:2" s="135" customFormat="1" ht="16.5" thickBot="1" x14ac:dyDescent="0.3">
      <c r="A89" s="200" t="s">
        <v>518</v>
      </c>
      <c r="B89" s="201" t="s">
        <v>527</v>
      </c>
    </row>
    <row r="92" spans="1:2" s="135" customFormat="1" x14ac:dyDescent="0.25">
      <c r="A92" s="202"/>
      <c r="B92" s="203" t="s">
        <v>256</v>
      </c>
    </row>
    <row r="93" spans="1:2" s="135" customFormat="1" x14ac:dyDescent="0.25">
      <c r="A93" s="174"/>
      <c r="B93" s="204" t="s">
        <v>256</v>
      </c>
    </row>
    <row r="94" spans="1:2" s="135" customFormat="1" x14ac:dyDescent="0.25">
      <c r="A94" s="174"/>
      <c r="B94" s="205"/>
    </row>
  </sheetData>
  <mergeCells count="9">
    <mergeCell ref="A15:B15"/>
    <mergeCell ref="A16:B16"/>
    <mergeCell ref="A18:B18"/>
    <mergeCell ref="A5:B5"/>
    <mergeCell ref="A7:B7"/>
    <mergeCell ref="A9:B9"/>
    <mergeCell ref="A10:B10"/>
    <mergeCell ref="A12:B12"/>
    <mergeCell ref="A13:B13"/>
  </mergeCells>
  <pageMargins left="0.70866141732283472" right="0.70866141732283472" top="0.74803149606299213" bottom="0.74803149606299213" header="0.31496062992125984" footer="0.31496062992125984"/>
  <pageSetup paperSize="8" scale="6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F7F201-6528-475F-84F8-6A4293E1ED03}">
  <sheetPr codeName="Лист4">
    <pageSetUpPr fitToPage="1"/>
  </sheetPr>
  <dimension ref="A1:S23"/>
  <sheetViews>
    <sheetView topLeftCell="A7" zoomScale="55" zoomScaleNormal="55" workbookViewId="0">
      <selection activeCell="A22" sqref="A22"/>
    </sheetView>
  </sheetViews>
  <sheetFormatPr defaultColWidth="9.140625" defaultRowHeight="15" x14ac:dyDescent="0.25"/>
  <cols>
    <col min="1" max="1" width="7.42578125" customWidth="1"/>
    <col min="2" max="2" width="35.85546875" customWidth="1"/>
    <col min="3" max="3" width="31.140625" customWidth="1"/>
    <col min="4" max="4" width="25" customWidth="1"/>
    <col min="5" max="5" width="50" customWidth="1"/>
    <col min="6" max="6" width="57" customWidth="1"/>
    <col min="7" max="7" width="57.5703125" customWidth="1"/>
    <col min="8" max="10" width="20.5703125" customWidth="1"/>
    <col min="11" max="11" width="16" customWidth="1"/>
    <col min="12" max="12" width="20.5703125" customWidth="1"/>
    <col min="13" max="13" width="21.28515625" customWidth="1"/>
    <col min="14" max="14" width="23.85546875" customWidth="1"/>
    <col min="15" max="15" width="17.85546875" customWidth="1"/>
    <col min="16" max="16" width="23.85546875" customWidth="1"/>
    <col min="17" max="17" width="58" customWidth="1"/>
    <col min="18" max="18" width="27" customWidth="1"/>
    <col min="19" max="19" width="43" customWidth="1"/>
  </cols>
  <sheetData>
    <row r="1" spans="1:19" ht="18.75" x14ac:dyDescent="0.25">
      <c r="S1" s="4" t="str">
        <f>'1. паспорт местоположение'!$C$1</f>
        <v>Приложение  № _____</v>
      </c>
    </row>
    <row r="2" spans="1:19" s="3" customFormat="1" ht="18.75" customHeight="1" x14ac:dyDescent="0.3">
      <c r="A2" s="2"/>
      <c r="S2" s="5" t="str">
        <f>'1. паспорт местоположение'!$C$2</f>
        <v>к приказу Минэнерго России</v>
      </c>
    </row>
    <row r="3" spans="1:19" s="3" customFormat="1" ht="18.75" customHeight="1" x14ac:dyDescent="0.3">
      <c r="A3" s="2"/>
      <c r="S3" s="5" t="str">
        <f>'1. паспорт местоположение'!$C$3</f>
        <v>от «__» _____ 201_ г. №___</v>
      </c>
    </row>
    <row r="4" spans="1:19" s="3" customFormat="1" ht="18.75" customHeight="1" x14ac:dyDescent="0.2">
      <c r="A4" s="215" t="str">
        <f>'1. паспорт местоположение'!$A$5</f>
        <v>Год раскрытия информации: 2025 год</v>
      </c>
      <c r="B4" s="215"/>
      <c r="C4" s="215"/>
      <c r="D4" s="215"/>
      <c r="E4" s="215"/>
      <c r="F4" s="215"/>
      <c r="G4" s="215"/>
      <c r="H4" s="215"/>
      <c r="I4" s="215"/>
      <c r="J4" s="215"/>
      <c r="K4" s="215"/>
      <c r="L4" s="215"/>
      <c r="M4" s="215"/>
      <c r="N4" s="215"/>
      <c r="O4" s="215"/>
      <c r="P4" s="215"/>
      <c r="Q4" s="215"/>
      <c r="R4" s="215"/>
      <c r="S4" s="215"/>
    </row>
    <row r="5" spans="1:19" s="3" customFormat="1" ht="15.75" x14ac:dyDescent="0.2">
      <c r="A5" s="6"/>
    </row>
    <row r="6" spans="1:19" s="3" customFormat="1" ht="18.75" x14ac:dyDescent="0.2">
      <c r="A6" s="216" t="s">
        <v>3</v>
      </c>
      <c r="B6" s="216"/>
      <c r="C6" s="216"/>
      <c r="D6" s="216"/>
      <c r="E6" s="216"/>
      <c r="F6" s="216"/>
      <c r="G6" s="216"/>
      <c r="H6" s="216"/>
      <c r="I6" s="216"/>
      <c r="J6" s="216"/>
      <c r="K6" s="216"/>
      <c r="L6" s="216"/>
      <c r="M6" s="216"/>
      <c r="N6" s="216"/>
      <c r="O6" s="216"/>
      <c r="P6" s="216"/>
      <c r="Q6" s="216"/>
      <c r="R6" s="216"/>
      <c r="S6" s="216"/>
    </row>
    <row r="7" spans="1:19" s="3" customFormat="1" ht="18.75" x14ac:dyDescent="0.2">
      <c r="A7" s="216"/>
      <c r="B7" s="216"/>
      <c r="C7" s="216"/>
      <c r="D7" s="216"/>
      <c r="E7" s="216"/>
      <c r="F7" s="216"/>
      <c r="G7" s="216"/>
      <c r="H7" s="216"/>
      <c r="I7" s="216"/>
      <c r="J7" s="216"/>
      <c r="K7" s="216"/>
      <c r="L7" s="216"/>
      <c r="M7" s="216"/>
      <c r="N7" s="216"/>
      <c r="O7" s="216"/>
      <c r="P7" s="216"/>
      <c r="Q7" s="216"/>
      <c r="R7" s="216"/>
      <c r="S7" s="216"/>
    </row>
    <row r="8" spans="1:19" s="3" customFormat="1" ht="15.75" x14ac:dyDescent="0.2">
      <c r="A8" s="217" t="s">
        <v>4</v>
      </c>
      <c r="B8" s="217"/>
      <c r="C8" s="217"/>
      <c r="D8" s="217"/>
      <c r="E8" s="217"/>
      <c r="F8" s="217"/>
      <c r="G8" s="217"/>
      <c r="H8" s="217"/>
      <c r="I8" s="217"/>
      <c r="J8" s="217"/>
      <c r="K8" s="217"/>
      <c r="L8" s="217"/>
      <c r="M8" s="217"/>
      <c r="N8" s="217"/>
      <c r="O8" s="217"/>
      <c r="P8" s="217"/>
      <c r="Q8" s="217"/>
      <c r="R8" s="217"/>
      <c r="S8" s="217"/>
    </row>
    <row r="9" spans="1:19" s="3" customFormat="1" ht="15.75" x14ac:dyDescent="0.2">
      <c r="A9" s="212" t="s">
        <v>5</v>
      </c>
      <c r="B9" s="212"/>
      <c r="C9" s="212"/>
      <c r="D9" s="212"/>
      <c r="E9" s="212"/>
      <c r="F9" s="212"/>
      <c r="G9" s="212"/>
      <c r="H9" s="212"/>
      <c r="I9" s="212"/>
      <c r="J9" s="212"/>
      <c r="K9" s="212"/>
      <c r="L9" s="212"/>
      <c r="M9" s="212"/>
      <c r="N9" s="212"/>
      <c r="O9" s="212"/>
      <c r="P9" s="212"/>
      <c r="Q9" s="212"/>
      <c r="R9" s="212"/>
      <c r="S9" s="212"/>
    </row>
    <row r="10" spans="1:19" s="3" customFormat="1" ht="18.75" x14ac:dyDescent="0.2">
      <c r="A10" s="216"/>
      <c r="B10" s="216"/>
      <c r="C10" s="216"/>
      <c r="D10" s="216"/>
      <c r="E10" s="216"/>
      <c r="F10" s="216"/>
      <c r="G10" s="216"/>
      <c r="H10" s="216"/>
      <c r="I10" s="216"/>
      <c r="J10" s="216"/>
      <c r="K10" s="216"/>
      <c r="L10" s="216"/>
      <c r="M10" s="216"/>
      <c r="N10" s="216"/>
      <c r="O10" s="216"/>
      <c r="P10" s="216"/>
      <c r="Q10" s="216"/>
      <c r="R10" s="216"/>
      <c r="S10" s="216"/>
    </row>
    <row r="11" spans="1:19" s="3" customFormat="1" ht="15.75" x14ac:dyDescent="0.2">
      <c r="A11" s="217" t="str">
        <f>'1. паспорт местоположение'!$A$12</f>
        <v>Р_СГЭС_17</v>
      </c>
      <c r="B11" s="217"/>
      <c r="C11" s="217"/>
      <c r="D11" s="217"/>
      <c r="E11" s="217"/>
      <c r="F11" s="217"/>
      <c r="G11" s="217"/>
      <c r="H11" s="217"/>
      <c r="I11" s="217"/>
      <c r="J11" s="217"/>
      <c r="K11" s="217"/>
      <c r="L11" s="217"/>
      <c r="M11" s="217"/>
      <c r="N11" s="217"/>
      <c r="O11" s="217"/>
      <c r="P11" s="217"/>
      <c r="Q11" s="217"/>
      <c r="R11" s="217"/>
      <c r="S11" s="217"/>
    </row>
    <row r="12" spans="1:19" s="3" customFormat="1" ht="15.75" x14ac:dyDescent="0.2">
      <c r="A12" s="212" t="s">
        <v>6</v>
      </c>
      <c r="B12" s="212"/>
      <c r="C12" s="212"/>
      <c r="D12" s="212"/>
      <c r="E12" s="212"/>
      <c r="F12" s="212"/>
      <c r="G12" s="212"/>
      <c r="H12" s="212"/>
      <c r="I12" s="212"/>
      <c r="J12" s="212"/>
      <c r="K12" s="212"/>
      <c r="L12" s="212"/>
      <c r="M12" s="212"/>
      <c r="N12" s="212"/>
      <c r="O12" s="212"/>
      <c r="P12" s="212"/>
      <c r="Q12" s="212"/>
      <c r="R12" s="212"/>
      <c r="S12" s="212"/>
    </row>
    <row r="13" spans="1:19" s="3" customFormat="1" ht="15.75" customHeight="1" x14ac:dyDescent="0.2">
      <c r="A13" s="220"/>
      <c r="B13" s="220"/>
      <c r="C13" s="220"/>
      <c r="D13" s="220"/>
      <c r="E13" s="220"/>
      <c r="F13" s="220"/>
      <c r="G13" s="220"/>
      <c r="H13" s="220"/>
      <c r="I13" s="220"/>
      <c r="J13" s="220"/>
      <c r="K13" s="220"/>
      <c r="L13" s="220"/>
      <c r="M13" s="220"/>
      <c r="N13" s="220"/>
      <c r="O13" s="220"/>
      <c r="P13" s="220"/>
      <c r="Q13" s="220"/>
      <c r="R13" s="220"/>
      <c r="S13" s="220"/>
    </row>
    <row r="14" spans="1:19" s="13" customFormat="1" ht="15.75" x14ac:dyDescent="0.2">
      <c r="A14" s="217" t="str">
        <f>'1. паспорт местоположение'!$A$15</f>
        <v>Приобретение трансформатора ТМГ-400/6/0,4 - 1шт.</v>
      </c>
      <c r="B14" s="217"/>
      <c r="C14" s="217"/>
      <c r="D14" s="217"/>
      <c r="E14" s="217"/>
      <c r="F14" s="217"/>
      <c r="G14" s="217"/>
      <c r="H14" s="217"/>
      <c r="I14" s="217"/>
      <c r="J14" s="217"/>
      <c r="K14" s="217"/>
      <c r="L14" s="217"/>
      <c r="M14" s="217"/>
      <c r="N14" s="217"/>
      <c r="O14" s="217"/>
      <c r="P14" s="217"/>
      <c r="Q14" s="217"/>
      <c r="R14" s="217"/>
      <c r="S14" s="217"/>
    </row>
    <row r="15" spans="1:19" s="13" customFormat="1" ht="15" customHeight="1" x14ac:dyDescent="0.2">
      <c r="A15" s="212" t="s">
        <v>7</v>
      </c>
      <c r="B15" s="212"/>
      <c r="C15" s="212"/>
      <c r="D15" s="212"/>
      <c r="E15" s="212"/>
      <c r="F15" s="212"/>
      <c r="G15" s="212"/>
      <c r="H15" s="212"/>
      <c r="I15" s="212"/>
      <c r="J15" s="212"/>
      <c r="K15" s="212"/>
      <c r="L15" s="212"/>
      <c r="M15" s="212"/>
      <c r="N15" s="212"/>
      <c r="O15" s="212"/>
      <c r="P15" s="212"/>
      <c r="Q15" s="212"/>
      <c r="R15" s="212"/>
      <c r="S15" s="212"/>
    </row>
    <row r="16" spans="1:19" s="13" customFormat="1" ht="15" customHeight="1" x14ac:dyDescent="0.2">
      <c r="A16" s="220"/>
      <c r="B16" s="220"/>
      <c r="C16" s="220"/>
      <c r="D16" s="220"/>
      <c r="E16" s="220"/>
      <c r="F16" s="220"/>
      <c r="G16" s="220"/>
      <c r="H16" s="220"/>
      <c r="I16" s="220"/>
      <c r="J16" s="220"/>
      <c r="K16" s="220"/>
      <c r="L16" s="220"/>
      <c r="M16" s="220"/>
      <c r="N16" s="220"/>
      <c r="O16" s="220"/>
      <c r="P16" s="220"/>
      <c r="Q16" s="220"/>
      <c r="R16" s="220"/>
      <c r="S16" s="220"/>
    </row>
    <row r="17" spans="1:19" s="13" customFormat="1" ht="45.75" customHeight="1" x14ac:dyDescent="0.2">
      <c r="A17" s="213" t="s">
        <v>62</v>
      </c>
      <c r="B17" s="213"/>
      <c r="C17" s="213"/>
      <c r="D17" s="213"/>
      <c r="E17" s="213"/>
      <c r="F17" s="213"/>
      <c r="G17" s="213"/>
      <c r="H17" s="213"/>
      <c r="I17" s="213"/>
      <c r="J17" s="213"/>
      <c r="K17" s="213"/>
      <c r="L17" s="213"/>
      <c r="M17" s="213"/>
      <c r="N17" s="213"/>
      <c r="O17" s="213"/>
      <c r="P17" s="213"/>
      <c r="Q17" s="213"/>
      <c r="R17" s="213"/>
      <c r="S17" s="213"/>
    </row>
    <row r="18" spans="1:19" s="13" customFormat="1" ht="15" customHeight="1" x14ac:dyDescent="0.2">
      <c r="A18" s="221"/>
      <c r="B18" s="221"/>
      <c r="C18" s="221"/>
      <c r="D18" s="221"/>
      <c r="E18" s="221"/>
      <c r="F18" s="221"/>
      <c r="G18" s="221"/>
      <c r="H18" s="221"/>
      <c r="I18" s="221"/>
      <c r="J18" s="221"/>
      <c r="K18" s="221"/>
      <c r="L18" s="221"/>
      <c r="M18" s="221"/>
      <c r="N18" s="221"/>
      <c r="O18" s="221"/>
      <c r="P18" s="221"/>
      <c r="Q18" s="221"/>
      <c r="R18" s="221"/>
      <c r="S18" s="221"/>
    </row>
    <row r="19" spans="1:19" s="13" customFormat="1" ht="54" customHeight="1" x14ac:dyDescent="0.2">
      <c r="A19" s="218" t="s">
        <v>9</v>
      </c>
      <c r="B19" s="218" t="s">
        <v>63</v>
      </c>
      <c r="C19" s="222" t="s">
        <v>64</v>
      </c>
      <c r="D19" s="218" t="s">
        <v>65</v>
      </c>
      <c r="E19" s="218" t="s">
        <v>66</v>
      </c>
      <c r="F19" s="218" t="s">
        <v>67</v>
      </c>
      <c r="G19" s="218" t="s">
        <v>68</v>
      </c>
      <c r="H19" s="218" t="s">
        <v>69</v>
      </c>
      <c r="I19" s="218" t="s">
        <v>70</v>
      </c>
      <c r="J19" s="218" t="s">
        <v>71</v>
      </c>
      <c r="K19" s="218" t="s">
        <v>72</v>
      </c>
      <c r="L19" s="218" t="s">
        <v>73</v>
      </c>
      <c r="M19" s="218" t="s">
        <v>74</v>
      </c>
      <c r="N19" s="218" t="s">
        <v>75</v>
      </c>
      <c r="O19" s="218" t="s">
        <v>76</v>
      </c>
      <c r="P19" s="218" t="s">
        <v>77</v>
      </c>
      <c r="Q19" s="218" t="s">
        <v>78</v>
      </c>
      <c r="R19" s="218"/>
      <c r="S19" s="219" t="s">
        <v>79</v>
      </c>
    </row>
    <row r="20" spans="1:19" s="13" customFormat="1" ht="180.75" customHeight="1" x14ac:dyDescent="0.2">
      <c r="A20" s="218"/>
      <c r="B20" s="218"/>
      <c r="C20" s="223"/>
      <c r="D20" s="218"/>
      <c r="E20" s="218"/>
      <c r="F20" s="218"/>
      <c r="G20" s="218"/>
      <c r="H20" s="218"/>
      <c r="I20" s="218"/>
      <c r="J20" s="218"/>
      <c r="K20" s="218"/>
      <c r="L20" s="218"/>
      <c r="M20" s="218"/>
      <c r="N20" s="218"/>
      <c r="O20" s="218"/>
      <c r="P20" s="218"/>
      <c r="Q20" s="27" t="s">
        <v>80</v>
      </c>
      <c r="R20" s="28" t="s">
        <v>81</v>
      </c>
      <c r="S20" s="219"/>
    </row>
    <row r="21" spans="1:19" s="13" customFormat="1" ht="15.75" x14ac:dyDescent="0.2">
      <c r="A21" s="27">
        <v>1</v>
      </c>
      <c r="B21" s="29">
        <v>2</v>
      </c>
      <c r="C21" s="27">
        <v>3</v>
      </c>
      <c r="D21" s="29">
        <v>4</v>
      </c>
      <c r="E21" s="27">
        <v>5</v>
      </c>
      <c r="F21" s="29">
        <v>6</v>
      </c>
      <c r="G21" s="27">
        <v>7</v>
      </c>
      <c r="H21" s="29">
        <v>8</v>
      </c>
      <c r="I21" s="27">
        <v>9</v>
      </c>
      <c r="J21" s="29">
        <v>10</v>
      </c>
      <c r="K21" s="27">
        <v>11</v>
      </c>
      <c r="L21" s="29">
        <v>12</v>
      </c>
      <c r="M21" s="27">
        <v>13</v>
      </c>
      <c r="N21" s="29">
        <v>14</v>
      </c>
      <c r="O21" s="27">
        <v>15</v>
      </c>
      <c r="P21" s="29">
        <v>16</v>
      </c>
      <c r="Q21" s="27">
        <v>17</v>
      </c>
      <c r="R21" s="29">
        <v>18</v>
      </c>
      <c r="S21" s="27">
        <v>19</v>
      </c>
    </row>
    <row r="22" spans="1:19" s="13" customFormat="1" ht="58.5" customHeight="1" x14ac:dyDescent="0.2">
      <c r="A22" s="27">
        <v>1</v>
      </c>
      <c r="B22" s="17" t="s">
        <v>82</v>
      </c>
      <c r="C22" s="17" t="s">
        <v>82</v>
      </c>
      <c r="D22" s="17" t="s">
        <v>82</v>
      </c>
      <c r="E22" s="17" t="s">
        <v>82</v>
      </c>
      <c r="F22" s="17" t="s">
        <v>82</v>
      </c>
      <c r="G22" s="17" t="s">
        <v>82</v>
      </c>
      <c r="H22" s="17" t="s">
        <v>82</v>
      </c>
      <c r="I22" s="17" t="s">
        <v>82</v>
      </c>
      <c r="J22" s="17" t="s">
        <v>82</v>
      </c>
      <c r="K22" s="17" t="s">
        <v>82</v>
      </c>
      <c r="L22" s="17" t="s">
        <v>82</v>
      </c>
      <c r="M22" s="17" t="s">
        <v>82</v>
      </c>
      <c r="N22" s="17" t="s">
        <v>82</v>
      </c>
      <c r="O22" s="17" t="s">
        <v>82</v>
      </c>
      <c r="P22" s="17" t="s">
        <v>82</v>
      </c>
      <c r="Q22" s="17" t="s">
        <v>82</v>
      </c>
      <c r="R22" s="17" t="s">
        <v>82</v>
      </c>
      <c r="S22" s="17" t="s">
        <v>82</v>
      </c>
    </row>
    <row r="23" spans="1:19" ht="20.25" customHeight="1" x14ac:dyDescent="0.25">
      <c r="A23" s="30"/>
      <c r="B23" s="27" t="s">
        <v>83</v>
      </c>
      <c r="C23" s="27" t="s">
        <v>84</v>
      </c>
      <c r="D23" s="27" t="s">
        <v>84</v>
      </c>
      <c r="E23" s="30" t="s">
        <v>84</v>
      </c>
      <c r="F23" s="30" t="s">
        <v>84</v>
      </c>
      <c r="G23" s="30" t="s">
        <v>84</v>
      </c>
      <c r="H23" s="30" t="s">
        <v>82</v>
      </c>
      <c r="I23" s="30" t="s">
        <v>82</v>
      </c>
      <c r="J23" s="30" t="s">
        <v>82</v>
      </c>
      <c r="K23" s="30" t="s">
        <v>84</v>
      </c>
      <c r="L23" s="30" t="s">
        <v>84</v>
      </c>
      <c r="M23" s="30" t="s">
        <v>82</v>
      </c>
      <c r="N23" s="30" t="s">
        <v>82</v>
      </c>
      <c r="O23" s="30" t="s">
        <v>82</v>
      </c>
      <c r="P23" s="30" t="s">
        <v>82</v>
      </c>
      <c r="Q23" s="30" t="s">
        <v>84</v>
      </c>
      <c r="R23" s="31" t="s">
        <v>84</v>
      </c>
      <c r="S23" s="30" t="s">
        <v>82</v>
      </c>
    </row>
  </sheetData>
  <mergeCells count="32">
    <mergeCell ref="A15:S15"/>
    <mergeCell ref="A10:S10"/>
    <mergeCell ref="A11:S11"/>
    <mergeCell ref="A12:S12"/>
    <mergeCell ref="A13:S13"/>
    <mergeCell ref="A14:S14"/>
    <mergeCell ref="A4:S4"/>
    <mergeCell ref="A6:S6"/>
    <mergeCell ref="A7:S7"/>
    <mergeCell ref="A8:S8"/>
    <mergeCell ref="A9:S9"/>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O19:O20"/>
    <mergeCell ref="P19:P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3EBD84E-C6DD-48AC-9492-9FC4FC74CD32}">
  <sheetPr codeName="Лист5">
    <pageSetUpPr fitToPage="1"/>
  </sheetPr>
  <dimension ref="A1:T40"/>
  <sheetViews>
    <sheetView zoomScale="55" zoomScaleNormal="55" workbookViewId="0"/>
  </sheetViews>
  <sheetFormatPr defaultColWidth="10.7109375" defaultRowHeight="15.75" x14ac:dyDescent="0.25"/>
  <cols>
    <col min="1" max="1" width="9.5703125" style="32" customWidth="1"/>
    <col min="2" max="3" width="20.7109375" style="32" customWidth="1"/>
    <col min="4" max="4" width="16.140625" style="32" customWidth="1"/>
    <col min="5" max="15" width="11.7109375" style="32" customWidth="1"/>
    <col min="16" max="16" width="19.42578125" style="32" customWidth="1"/>
    <col min="17" max="17" width="21.7109375" style="32" customWidth="1"/>
    <col min="18" max="18" width="22" style="32" customWidth="1"/>
    <col min="19" max="19" width="19.7109375" style="32" customWidth="1"/>
    <col min="20" max="20" width="18.42578125" style="32" customWidth="1"/>
    <col min="21" max="16384" width="10.7109375" style="32"/>
  </cols>
  <sheetData>
    <row r="1" spans="1:20" ht="3" customHeight="1" x14ac:dyDescent="0.25"/>
    <row r="2" spans="1:20" ht="15" customHeight="1" x14ac:dyDescent="0.25">
      <c r="T2" s="4" t="str">
        <f>'1. паспорт местоположение'!$C$1</f>
        <v>Приложение  № _____</v>
      </c>
    </row>
    <row r="3" spans="1:20" s="3" customFormat="1" ht="18.75" customHeight="1" x14ac:dyDescent="0.3">
      <c r="A3" s="2"/>
      <c r="T3" s="5" t="str">
        <f>'1. паспорт местоположение'!$C$2</f>
        <v>к приказу Минэнерго России</v>
      </c>
    </row>
    <row r="4" spans="1:20" s="3" customFormat="1" ht="18.75" customHeight="1" x14ac:dyDescent="0.3">
      <c r="A4" s="2"/>
      <c r="T4" s="5" t="str">
        <f>'1. паспорт местоположение'!$C$3</f>
        <v>от «__» _____ 201_ г. №___</v>
      </c>
    </row>
    <row r="5" spans="1:20" s="3" customFormat="1" ht="18.75" customHeight="1" x14ac:dyDescent="0.3">
      <c r="A5" s="2"/>
      <c r="T5" s="5"/>
    </row>
    <row r="6" spans="1:20" s="3" customFormat="1" x14ac:dyDescent="0.2">
      <c r="A6" s="215" t="str">
        <f>'1. паспорт местоположение'!$A$5</f>
        <v>Год раскрытия информации: 2025 год</v>
      </c>
      <c r="B6" s="215"/>
      <c r="C6" s="215"/>
      <c r="D6" s="215"/>
      <c r="E6" s="215"/>
      <c r="F6" s="215"/>
      <c r="G6" s="215"/>
      <c r="H6" s="215"/>
      <c r="I6" s="215"/>
      <c r="J6" s="215"/>
      <c r="K6" s="215"/>
      <c r="L6" s="215"/>
      <c r="M6" s="215"/>
      <c r="N6" s="215"/>
      <c r="O6" s="215"/>
      <c r="P6" s="215"/>
      <c r="Q6" s="215"/>
      <c r="R6" s="215"/>
      <c r="S6" s="215"/>
      <c r="T6" s="215"/>
    </row>
    <row r="7" spans="1:20" s="3" customFormat="1" x14ac:dyDescent="0.2">
      <c r="A7" s="6"/>
    </row>
    <row r="8" spans="1:20" s="3" customFormat="1" ht="18.75" x14ac:dyDescent="0.2">
      <c r="A8" s="216" t="s">
        <v>3</v>
      </c>
      <c r="B8" s="216"/>
      <c r="C8" s="216"/>
      <c r="D8" s="216"/>
      <c r="E8" s="216"/>
      <c r="F8" s="216"/>
      <c r="G8" s="216"/>
      <c r="H8" s="216"/>
      <c r="I8" s="216"/>
      <c r="J8" s="216"/>
      <c r="K8" s="216"/>
      <c r="L8" s="216"/>
      <c r="M8" s="216"/>
      <c r="N8" s="216"/>
      <c r="O8" s="216"/>
      <c r="P8" s="216"/>
      <c r="Q8" s="216"/>
      <c r="R8" s="216"/>
      <c r="S8" s="216"/>
      <c r="T8" s="216"/>
    </row>
    <row r="9" spans="1:20" s="3" customFormat="1" ht="18.75" x14ac:dyDescent="0.2">
      <c r="A9" s="216"/>
      <c r="B9" s="216"/>
      <c r="C9" s="216"/>
      <c r="D9" s="216"/>
      <c r="E9" s="216"/>
      <c r="F9" s="216"/>
      <c r="G9" s="216"/>
      <c r="H9" s="216"/>
      <c r="I9" s="216"/>
      <c r="J9" s="216"/>
      <c r="K9" s="216"/>
      <c r="L9" s="216"/>
      <c r="M9" s="216"/>
      <c r="N9" s="216"/>
      <c r="O9" s="216"/>
      <c r="P9" s="216"/>
      <c r="Q9" s="216"/>
      <c r="R9" s="216"/>
      <c r="S9" s="216"/>
      <c r="T9" s="216"/>
    </row>
    <row r="10" spans="1:20" s="3" customFormat="1" ht="18.75" customHeight="1" x14ac:dyDescent="0.2">
      <c r="A10" s="217" t="s">
        <v>4</v>
      </c>
      <c r="B10" s="217"/>
      <c r="C10" s="217"/>
      <c r="D10" s="217"/>
      <c r="E10" s="217"/>
      <c r="F10" s="217"/>
      <c r="G10" s="217"/>
      <c r="H10" s="217"/>
      <c r="I10" s="217"/>
      <c r="J10" s="217"/>
      <c r="K10" s="217"/>
      <c r="L10" s="217"/>
      <c r="M10" s="217"/>
      <c r="N10" s="217"/>
      <c r="O10" s="217"/>
      <c r="P10" s="217"/>
      <c r="Q10" s="217"/>
      <c r="R10" s="217"/>
      <c r="S10" s="217"/>
      <c r="T10" s="217"/>
    </row>
    <row r="11" spans="1:20" s="3" customFormat="1" ht="18.75" customHeight="1" x14ac:dyDescent="0.2">
      <c r="A11" s="212" t="s">
        <v>5</v>
      </c>
      <c r="B11" s="212"/>
      <c r="C11" s="212"/>
      <c r="D11" s="212"/>
      <c r="E11" s="212"/>
      <c r="F11" s="212"/>
      <c r="G11" s="212"/>
      <c r="H11" s="212"/>
      <c r="I11" s="212"/>
      <c r="J11" s="212"/>
      <c r="K11" s="212"/>
      <c r="L11" s="212"/>
      <c r="M11" s="212"/>
      <c r="N11" s="212"/>
      <c r="O11" s="212"/>
      <c r="P11" s="212"/>
      <c r="Q11" s="212"/>
      <c r="R11" s="212"/>
      <c r="S11" s="212"/>
      <c r="T11" s="212"/>
    </row>
    <row r="12" spans="1:20" s="3" customFormat="1" ht="18.75" x14ac:dyDescent="0.2">
      <c r="A12" s="216"/>
      <c r="B12" s="216"/>
      <c r="C12" s="216"/>
      <c r="D12" s="216"/>
      <c r="E12" s="216"/>
      <c r="F12" s="216"/>
      <c r="G12" s="216"/>
      <c r="H12" s="216"/>
      <c r="I12" s="216"/>
      <c r="J12" s="216"/>
      <c r="K12" s="216"/>
      <c r="L12" s="216"/>
      <c r="M12" s="216"/>
      <c r="N12" s="216"/>
      <c r="O12" s="216"/>
      <c r="P12" s="216"/>
      <c r="Q12" s="216"/>
      <c r="R12" s="216"/>
      <c r="S12" s="216"/>
      <c r="T12" s="216"/>
    </row>
    <row r="13" spans="1:20" s="3" customFormat="1" ht="18.75" customHeight="1" x14ac:dyDescent="0.2">
      <c r="A13" s="217" t="str">
        <f>'1. паспорт местоположение'!$A$12</f>
        <v>Р_СГЭС_17</v>
      </c>
      <c r="B13" s="217"/>
      <c r="C13" s="217"/>
      <c r="D13" s="217"/>
      <c r="E13" s="217"/>
      <c r="F13" s="217"/>
      <c r="G13" s="217"/>
      <c r="H13" s="217"/>
      <c r="I13" s="217"/>
      <c r="J13" s="217"/>
      <c r="K13" s="217"/>
      <c r="L13" s="217"/>
      <c r="M13" s="217"/>
      <c r="N13" s="217"/>
      <c r="O13" s="217"/>
      <c r="P13" s="217"/>
      <c r="Q13" s="217"/>
      <c r="R13" s="217"/>
      <c r="S13" s="217"/>
      <c r="T13" s="217"/>
    </row>
    <row r="14" spans="1:20" s="3" customFormat="1" ht="18.75" customHeight="1" x14ac:dyDescent="0.2">
      <c r="A14" s="212" t="s">
        <v>6</v>
      </c>
      <c r="B14" s="212"/>
      <c r="C14" s="212"/>
      <c r="D14" s="212"/>
      <c r="E14" s="212"/>
      <c r="F14" s="212"/>
      <c r="G14" s="212"/>
      <c r="H14" s="212"/>
      <c r="I14" s="212"/>
      <c r="J14" s="212"/>
      <c r="K14" s="212"/>
      <c r="L14" s="212"/>
      <c r="M14" s="212"/>
      <c r="N14" s="212"/>
      <c r="O14" s="212"/>
      <c r="P14" s="212"/>
      <c r="Q14" s="212"/>
      <c r="R14" s="212"/>
      <c r="S14" s="212"/>
      <c r="T14" s="212"/>
    </row>
    <row r="15" spans="1:20" s="3" customFormat="1" ht="15.75" customHeight="1" x14ac:dyDescent="0.2">
      <c r="A15" s="220"/>
      <c r="B15" s="220"/>
      <c r="C15" s="220"/>
      <c r="D15" s="220"/>
      <c r="E15" s="220"/>
      <c r="F15" s="220"/>
      <c r="G15" s="220"/>
      <c r="H15" s="220"/>
      <c r="I15" s="220"/>
      <c r="J15" s="220"/>
      <c r="K15" s="220"/>
      <c r="L15" s="220"/>
      <c r="M15" s="220"/>
      <c r="N15" s="220"/>
      <c r="O15" s="220"/>
      <c r="P15" s="220"/>
      <c r="Q15" s="220"/>
      <c r="R15" s="220"/>
      <c r="S15" s="220"/>
      <c r="T15" s="220"/>
    </row>
    <row r="16" spans="1:20" s="13" customFormat="1" ht="45" customHeight="1" x14ac:dyDescent="0.2">
      <c r="A16" s="211" t="str">
        <f>'1. паспорт местоположение'!$A$15</f>
        <v>Приобретение трансформатора ТМГ-400/6/0,4 - 1шт.</v>
      </c>
      <c r="B16" s="211"/>
      <c r="C16" s="211"/>
      <c r="D16" s="211"/>
      <c r="E16" s="211"/>
      <c r="F16" s="211"/>
      <c r="G16" s="211"/>
      <c r="H16" s="211"/>
      <c r="I16" s="211"/>
      <c r="J16" s="211"/>
      <c r="K16" s="211"/>
      <c r="L16" s="211"/>
      <c r="M16" s="211"/>
      <c r="N16" s="211"/>
      <c r="O16" s="211"/>
      <c r="P16" s="211"/>
      <c r="Q16" s="211"/>
      <c r="R16" s="211"/>
      <c r="S16" s="211"/>
      <c r="T16" s="211"/>
    </row>
    <row r="17" spans="1:20" s="13" customFormat="1" ht="15" customHeight="1" x14ac:dyDescent="0.2">
      <c r="A17" s="212" t="s">
        <v>7</v>
      </c>
      <c r="B17" s="212"/>
      <c r="C17" s="212"/>
      <c r="D17" s="212"/>
      <c r="E17" s="212"/>
      <c r="F17" s="212"/>
      <c r="G17" s="212"/>
      <c r="H17" s="212"/>
      <c r="I17" s="212"/>
      <c r="J17" s="212"/>
      <c r="K17" s="212"/>
      <c r="L17" s="212"/>
      <c r="M17" s="212"/>
      <c r="N17" s="212"/>
      <c r="O17" s="212"/>
      <c r="P17" s="212"/>
      <c r="Q17" s="212"/>
      <c r="R17" s="212"/>
      <c r="S17" s="212"/>
      <c r="T17" s="212"/>
    </row>
    <row r="18" spans="1:20" s="13" customFormat="1" ht="15" customHeight="1" x14ac:dyDescent="0.2">
      <c r="A18" s="220"/>
      <c r="B18" s="220"/>
      <c r="C18" s="220"/>
      <c r="D18" s="220"/>
      <c r="E18" s="220"/>
      <c r="F18" s="220"/>
      <c r="G18" s="220"/>
      <c r="H18" s="220"/>
      <c r="I18" s="220"/>
      <c r="J18" s="220"/>
      <c r="K18" s="220"/>
      <c r="L18" s="220"/>
      <c r="M18" s="220"/>
      <c r="N18" s="220"/>
      <c r="O18" s="220"/>
      <c r="P18" s="220"/>
      <c r="Q18" s="220"/>
      <c r="R18" s="220"/>
      <c r="S18" s="220"/>
      <c r="T18" s="220"/>
    </row>
    <row r="19" spans="1:20" s="13" customFormat="1" ht="15" customHeight="1" x14ac:dyDescent="0.2">
      <c r="A19" s="214" t="s">
        <v>85</v>
      </c>
      <c r="B19" s="214"/>
      <c r="C19" s="214"/>
      <c r="D19" s="214"/>
      <c r="E19" s="214"/>
      <c r="F19" s="214"/>
      <c r="G19" s="214"/>
      <c r="H19" s="214"/>
      <c r="I19" s="214"/>
      <c r="J19" s="214"/>
      <c r="K19" s="214"/>
      <c r="L19" s="214"/>
      <c r="M19" s="214"/>
      <c r="N19" s="214"/>
      <c r="O19" s="214"/>
      <c r="P19" s="214"/>
      <c r="Q19" s="214"/>
      <c r="R19" s="214"/>
      <c r="S19" s="214"/>
      <c r="T19" s="214"/>
    </row>
    <row r="20" spans="1:20" s="33" customFormat="1" ht="21" customHeight="1" x14ac:dyDescent="0.25">
      <c r="A20" s="225"/>
      <c r="B20" s="225"/>
      <c r="C20" s="225"/>
      <c r="D20" s="225"/>
      <c r="E20" s="225"/>
      <c r="F20" s="225"/>
      <c r="G20" s="225"/>
      <c r="H20" s="225"/>
      <c r="I20" s="225"/>
      <c r="J20" s="225"/>
      <c r="K20" s="225"/>
      <c r="L20" s="225"/>
      <c r="M20" s="225"/>
      <c r="N20" s="225"/>
      <c r="O20" s="225"/>
      <c r="P20" s="225"/>
      <c r="Q20" s="225"/>
      <c r="R20" s="225"/>
      <c r="S20" s="225"/>
      <c r="T20" s="225"/>
    </row>
    <row r="21" spans="1:20" ht="46.5" customHeight="1" x14ac:dyDescent="0.25">
      <c r="A21" s="226" t="s">
        <v>9</v>
      </c>
      <c r="B21" s="227" t="s">
        <v>86</v>
      </c>
      <c r="C21" s="227"/>
      <c r="D21" s="227" t="s">
        <v>87</v>
      </c>
      <c r="E21" s="227" t="s">
        <v>88</v>
      </c>
      <c r="F21" s="227"/>
      <c r="G21" s="227" t="s">
        <v>89</v>
      </c>
      <c r="H21" s="227"/>
      <c r="I21" s="227" t="s">
        <v>90</v>
      </c>
      <c r="J21" s="227"/>
      <c r="K21" s="227" t="s">
        <v>91</v>
      </c>
      <c r="L21" s="227" t="s">
        <v>92</v>
      </c>
      <c r="M21" s="227"/>
      <c r="N21" s="227" t="s">
        <v>93</v>
      </c>
      <c r="O21" s="227"/>
      <c r="P21" s="227" t="s">
        <v>94</v>
      </c>
      <c r="Q21" s="227" t="s">
        <v>95</v>
      </c>
      <c r="R21" s="227"/>
      <c r="S21" s="227" t="s">
        <v>96</v>
      </c>
      <c r="T21" s="227"/>
    </row>
    <row r="22" spans="1:20" ht="204.75" customHeight="1" x14ac:dyDescent="0.25">
      <c r="A22" s="226"/>
      <c r="B22" s="227"/>
      <c r="C22" s="227"/>
      <c r="D22" s="227"/>
      <c r="E22" s="227"/>
      <c r="F22" s="227"/>
      <c r="G22" s="227"/>
      <c r="H22" s="227"/>
      <c r="I22" s="227"/>
      <c r="J22" s="227"/>
      <c r="K22" s="227"/>
      <c r="L22" s="227"/>
      <c r="M22" s="227"/>
      <c r="N22" s="227"/>
      <c r="O22" s="227"/>
      <c r="P22" s="227"/>
      <c r="Q22" s="34" t="s">
        <v>97</v>
      </c>
      <c r="R22" s="34" t="s">
        <v>98</v>
      </c>
      <c r="S22" s="34" t="s">
        <v>99</v>
      </c>
      <c r="T22" s="34" t="s">
        <v>100</v>
      </c>
    </row>
    <row r="23" spans="1:20" ht="51.75" customHeight="1" x14ac:dyDescent="0.25">
      <c r="A23" s="226"/>
      <c r="B23" s="34" t="s">
        <v>101</v>
      </c>
      <c r="C23" s="34" t="s">
        <v>102</v>
      </c>
      <c r="D23" s="227"/>
      <c r="E23" s="34" t="s">
        <v>101</v>
      </c>
      <c r="F23" s="34" t="s">
        <v>102</v>
      </c>
      <c r="G23" s="34" t="s">
        <v>101</v>
      </c>
      <c r="H23" s="34" t="s">
        <v>102</v>
      </c>
      <c r="I23" s="34" t="s">
        <v>101</v>
      </c>
      <c r="J23" s="34" t="s">
        <v>102</v>
      </c>
      <c r="K23" s="34" t="s">
        <v>101</v>
      </c>
      <c r="L23" s="34" t="s">
        <v>101</v>
      </c>
      <c r="M23" s="34" t="s">
        <v>102</v>
      </c>
      <c r="N23" s="34" t="s">
        <v>101</v>
      </c>
      <c r="O23" s="34" t="s">
        <v>102</v>
      </c>
      <c r="P23" s="34" t="s">
        <v>101</v>
      </c>
      <c r="Q23" s="34" t="s">
        <v>101</v>
      </c>
      <c r="R23" s="34" t="s">
        <v>101</v>
      </c>
      <c r="S23" s="34" t="s">
        <v>101</v>
      </c>
      <c r="T23" s="34" t="s">
        <v>101</v>
      </c>
    </row>
    <row r="24" spans="1:20" x14ac:dyDescent="0.25">
      <c r="A24" s="35">
        <v>1</v>
      </c>
      <c r="B24" s="35">
        <v>2</v>
      </c>
      <c r="C24" s="35">
        <v>3</v>
      </c>
      <c r="D24" s="35">
        <v>4</v>
      </c>
      <c r="E24" s="35">
        <v>5</v>
      </c>
      <c r="F24" s="35">
        <v>6</v>
      </c>
      <c r="G24" s="35">
        <v>7</v>
      </c>
      <c r="H24" s="35">
        <v>8</v>
      </c>
      <c r="I24" s="35">
        <v>9</v>
      </c>
      <c r="J24" s="35">
        <v>10</v>
      </c>
      <c r="K24" s="35">
        <v>11</v>
      </c>
      <c r="L24" s="35">
        <v>12</v>
      </c>
      <c r="M24" s="35">
        <v>13</v>
      </c>
      <c r="N24" s="35">
        <v>14</v>
      </c>
      <c r="O24" s="35">
        <v>15</v>
      </c>
      <c r="P24" s="35">
        <v>16</v>
      </c>
      <c r="Q24" s="35">
        <v>17</v>
      </c>
      <c r="R24" s="35">
        <v>18</v>
      </c>
      <c r="S24" s="35">
        <v>19</v>
      </c>
      <c r="T24" s="35">
        <v>20</v>
      </c>
    </row>
    <row r="25" spans="1:20" s="33" customFormat="1" ht="47.25" x14ac:dyDescent="0.25">
      <c r="A25" s="17" t="s">
        <v>103</v>
      </c>
      <c r="B25" s="17" t="s">
        <v>103</v>
      </c>
      <c r="C25" s="17" t="s">
        <v>103</v>
      </c>
      <c r="D25" s="17" t="s">
        <v>103</v>
      </c>
      <c r="E25" s="17" t="s">
        <v>103</v>
      </c>
      <c r="F25" s="17" t="s">
        <v>103</v>
      </c>
      <c r="G25" s="17" t="s">
        <v>103</v>
      </c>
      <c r="H25" s="17" t="s">
        <v>103</v>
      </c>
      <c r="I25" s="17" t="s">
        <v>103</v>
      </c>
      <c r="J25" s="17" t="s">
        <v>103</v>
      </c>
      <c r="K25" s="17" t="s">
        <v>103</v>
      </c>
      <c r="L25" s="17" t="s">
        <v>103</v>
      </c>
      <c r="M25" s="17" t="s">
        <v>103</v>
      </c>
      <c r="N25" s="17" t="s">
        <v>103</v>
      </c>
      <c r="O25" s="17" t="s">
        <v>103</v>
      </c>
      <c r="P25" s="17" t="s">
        <v>103</v>
      </c>
      <c r="Q25" s="17" t="s">
        <v>103</v>
      </c>
      <c r="R25" s="17" t="s">
        <v>103</v>
      </c>
      <c r="S25" s="17" t="s">
        <v>103</v>
      </c>
      <c r="T25" s="17" t="s">
        <v>103</v>
      </c>
    </row>
    <row r="26" spans="1:20" s="36" customFormat="1" x14ac:dyDescent="0.25">
      <c r="B26" s="32" t="s">
        <v>104</v>
      </c>
      <c r="C26" s="32"/>
      <c r="D26" s="32"/>
      <c r="E26" s="32"/>
      <c r="F26" s="32"/>
      <c r="G26" s="32"/>
      <c r="H26" s="32"/>
      <c r="I26" s="32"/>
      <c r="J26" s="32"/>
      <c r="K26" s="32"/>
      <c r="L26" s="32"/>
      <c r="M26" s="32"/>
      <c r="N26" s="32"/>
      <c r="O26" s="32"/>
      <c r="P26" s="32"/>
      <c r="Q26" s="32"/>
      <c r="R26" s="32"/>
    </row>
    <row r="27" spans="1:20" x14ac:dyDescent="0.25">
      <c r="B27" s="224" t="s">
        <v>105</v>
      </c>
      <c r="C27" s="224"/>
      <c r="D27" s="224"/>
      <c r="E27" s="224"/>
      <c r="F27" s="224"/>
      <c r="G27" s="224"/>
      <c r="H27" s="224"/>
      <c r="I27" s="224"/>
      <c r="J27" s="224"/>
      <c r="K27" s="224"/>
      <c r="L27" s="224"/>
      <c r="M27" s="224"/>
      <c r="N27" s="224"/>
      <c r="O27" s="224"/>
      <c r="P27" s="224"/>
      <c r="Q27" s="224"/>
      <c r="R27" s="224"/>
    </row>
    <row r="29" spans="1:20" x14ac:dyDescent="0.25">
      <c r="B29" s="37" t="s">
        <v>106</v>
      </c>
      <c r="C29" s="37"/>
      <c r="D29" s="37"/>
      <c r="E29" s="37"/>
      <c r="H29" s="37"/>
      <c r="I29" s="37"/>
      <c r="J29" s="37"/>
      <c r="K29" s="37"/>
      <c r="L29" s="37"/>
      <c r="M29" s="37"/>
      <c r="N29" s="37"/>
      <c r="O29" s="37"/>
      <c r="P29" s="37"/>
      <c r="Q29" s="37"/>
      <c r="R29" s="37"/>
      <c r="S29" s="38"/>
      <c r="T29" s="38"/>
    </row>
    <row r="30" spans="1:20" x14ac:dyDescent="0.25">
      <c r="B30" s="37" t="s">
        <v>107</v>
      </c>
      <c r="C30" s="37"/>
      <c r="D30" s="37"/>
      <c r="E30" s="37"/>
      <c r="H30" s="37"/>
      <c r="I30" s="37"/>
      <c r="J30" s="37"/>
      <c r="K30" s="37"/>
      <c r="L30" s="37"/>
      <c r="M30" s="37"/>
      <c r="N30" s="37"/>
      <c r="O30" s="37"/>
      <c r="P30" s="37"/>
      <c r="Q30" s="37"/>
      <c r="R30" s="37"/>
    </row>
    <row r="31" spans="1:20" x14ac:dyDescent="0.25">
      <c r="B31" s="37" t="s">
        <v>108</v>
      </c>
      <c r="C31" s="37"/>
      <c r="D31" s="37"/>
      <c r="E31" s="37"/>
      <c r="H31" s="37"/>
      <c r="I31" s="37"/>
      <c r="J31" s="37"/>
      <c r="K31" s="37"/>
      <c r="L31" s="37"/>
      <c r="M31" s="37"/>
      <c r="N31" s="37"/>
      <c r="O31" s="37"/>
      <c r="P31" s="37"/>
      <c r="Q31" s="37"/>
      <c r="R31" s="37"/>
    </row>
    <row r="32" spans="1:20" x14ac:dyDescent="0.25">
      <c r="B32" s="37" t="s">
        <v>109</v>
      </c>
      <c r="C32" s="37"/>
      <c r="D32" s="37"/>
      <c r="E32" s="37"/>
      <c r="H32" s="37"/>
      <c r="I32" s="37"/>
      <c r="J32" s="37"/>
      <c r="K32" s="37"/>
      <c r="L32" s="37"/>
      <c r="M32" s="37"/>
      <c r="N32" s="37"/>
      <c r="O32" s="37"/>
      <c r="P32" s="37"/>
      <c r="Q32" s="37"/>
      <c r="R32" s="37"/>
      <c r="S32" s="37"/>
      <c r="T32" s="37"/>
    </row>
    <row r="33" spans="2:20" x14ac:dyDescent="0.25">
      <c r="B33" s="37" t="s">
        <v>110</v>
      </c>
      <c r="C33" s="37"/>
      <c r="D33" s="37"/>
      <c r="E33" s="37"/>
      <c r="H33" s="37"/>
      <c r="I33" s="37"/>
      <c r="J33" s="37"/>
      <c r="K33" s="37"/>
      <c r="L33" s="37"/>
      <c r="M33" s="37"/>
      <c r="N33" s="37"/>
      <c r="O33" s="37"/>
      <c r="P33" s="37"/>
      <c r="Q33" s="37"/>
      <c r="R33" s="37"/>
      <c r="S33" s="37"/>
      <c r="T33" s="37"/>
    </row>
    <row r="34" spans="2:20" x14ac:dyDescent="0.25">
      <c r="B34" s="37" t="s">
        <v>111</v>
      </c>
      <c r="C34" s="37"/>
      <c r="D34" s="37"/>
      <c r="E34" s="37"/>
      <c r="H34" s="37"/>
      <c r="I34" s="37"/>
      <c r="J34" s="37"/>
      <c r="K34" s="37"/>
      <c r="L34" s="37"/>
      <c r="M34" s="37"/>
      <c r="N34" s="37"/>
      <c r="O34" s="37"/>
      <c r="P34" s="37"/>
      <c r="Q34" s="37"/>
      <c r="R34" s="37"/>
      <c r="S34" s="37"/>
      <c r="T34" s="37"/>
    </row>
    <row r="35" spans="2:20" x14ac:dyDescent="0.25">
      <c r="B35" s="37" t="s">
        <v>112</v>
      </c>
      <c r="C35" s="37"/>
      <c r="D35" s="37"/>
      <c r="E35" s="37"/>
      <c r="H35" s="37"/>
      <c r="I35" s="37"/>
      <c r="J35" s="37"/>
      <c r="K35" s="37"/>
      <c r="L35" s="37"/>
      <c r="M35" s="37"/>
      <c r="N35" s="37"/>
      <c r="O35" s="37"/>
      <c r="P35" s="37"/>
      <c r="Q35" s="37"/>
      <c r="R35" s="37"/>
      <c r="S35" s="37"/>
      <c r="T35" s="37"/>
    </row>
    <row r="36" spans="2:20" x14ac:dyDescent="0.25">
      <c r="B36" s="37" t="s">
        <v>113</v>
      </c>
      <c r="C36" s="37"/>
      <c r="D36" s="37"/>
      <c r="E36" s="37"/>
      <c r="H36" s="37"/>
      <c r="I36" s="37"/>
      <c r="J36" s="37"/>
      <c r="K36" s="37"/>
      <c r="L36" s="37"/>
      <c r="M36" s="37"/>
      <c r="N36" s="37"/>
      <c r="O36" s="37"/>
      <c r="P36" s="37"/>
      <c r="Q36" s="37"/>
      <c r="R36" s="37"/>
      <c r="S36" s="37"/>
      <c r="T36" s="37"/>
    </row>
    <row r="37" spans="2:20" x14ac:dyDescent="0.25">
      <c r="B37" s="37" t="s">
        <v>114</v>
      </c>
      <c r="C37" s="37"/>
      <c r="D37" s="37"/>
      <c r="E37" s="37"/>
      <c r="H37" s="37"/>
      <c r="I37" s="37"/>
      <c r="J37" s="37"/>
      <c r="K37" s="37"/>
      <c r="L37" s="37"/>
      <c r="M37" s="37"/>
      <c r="N37" s="37"/>
      <c r="O37" s="37"/>
      <c r="P37" s="37"/>
      <c r="Q37" s="37"/>
      <c r="R37" s="37"/>
      <c r="S37" s="37"/>
      <c r="T37" s="37"/>
    </row>
    <row r="38" spans="2:20" x14ac:dyDescent="0.25">
      <c r="B38" s="37" t="s">
        <v>115</v>
      </c>
      <c r="C38" s="37"/>
      <c r="D38" s="37"/>
      <c r="E38" s="37"/>
      <c r="H38" s="37"/>
      <c r="I38" s="37"/>
      <c r="J38" s="37"/>
      <c r="K38" s="37"/>
      <c r="L38" s="37"/>
      <c r="M38" s="37"/>
      <c r="N38" s="37"/>
      <c r="O38" s="37"/>
      <c r="P38" s="37"/>
      <c r="Q38" s="37"/>
      <c r="R38" s="37"/>
      <c r="S38" s="37"/>
      <c r="T38" s="37"/>
    </row>
    <row r="39" spans="2:20" x14ac:dyDescent="0.25">
      <c r="Q39" s="37"/>
      <c r="R39" s="37"/>
      <c r="S39" s="37"/>
      <c r="T39" s="37"/>
    </row>
    <row r="40" spans="2:20" x14ac:dyDescent="0.25">
      <c r="Q40" s="37"/>
      <c r="R40" s="37"/>
      <c r="S40" s="37"/>
      <c r="T40" s="37"/>
    </row>
  </sheetData>
  <mergeCells count="27">
    <mergeCell ref="A18:T18"/>
    <mergeCell ref="A6:T6"/>
    <mergeCell ref="A8:T8"/>
    <mergeCell ref="A9:T9"/>
    <mergeCell ref="A10:T10"/>
    <mergeCell ref="A11:T11"/>
    <mergeCell ref="A12:T12"/>
    <mergeCell ref="A13:T13"/>
    <mergeCell ref="A14:T14"/>
    <mergeCell ref="A15:T15"/>
    <mergeCell ref="A16:T16"/>
    <mergeCell ref="A17:T17"/>
    <mergeCell ref="B27:R2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s>
  <pageMargins left="0.78740157480314965" right="0.78740157480314965" top="0.78740157480314965" bottom="0.39370078740157483" header="0.19685039370078741" footer="0.19685039370078741"/>
  <pageSetup paperSize="8" scale="6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918BA0-D48A-4603-92ED-85641191A5B8}">
  <sheetPr codeName="Лист6">
    <pageSetUpPr fitToPage="1"/>
  </sheetPr>
  <dimension ref="A1:AA26"/>
  <sheetViews>
    <sheetView zoomScale="60" zoomScaleNormal="60" workbookViewId="0"/>
  </sheetViews>
  <sheetFormatPr defaultColWidth="10.7109375" defaultRowHeight="15.75" x14ac:dyDescent="0.25"/>
  <cols>
    <col min="1" max="1" width="10.7109375" style="32"/>
    <col min="2" max="3" width="23.7109375" style="32" customWidth="1"/>
    <col min="4" max="9" width="13.5703125" style="32" customWidth="1"/>
    <col min="10" max="10" width="20.140625" style="32" customWidth="1"/>
    <col min="11" max="18" width="13.7109375" style="32" customWidth="1"/>
    <col min="19" max="19" width="18.28515625" style="32" customWidth="1"/>
    <col min="20" max="20" width="22.42578125" style="32" customWidth="1"/>
    <col min="21" max="21" width="30.7109375" style="32" customWidth="1"/>
    <col min="22" max="23" width="12.85546875" style="32" customWidth="1"/>
    <col min="24" max="24" width="24.5703125" style="32" customWidth="1"/>
    <col min="25" max="25" width="15.28515625" style="32" customWidth="1"/>
    <col min="26" max="26" width="18.5703125" style="32" customWidth="1"/>
    <col min="27" max="27" width="19.140625" style="32" customWidth="1"/>
    <col min="28" max="16384" width="10.7109375" style="32"/>
  </cols>
  <sheetData>
    <row r="1" spans="1:27" ht="25.5" customHeight="1" x14ac:dyDescent="0.25">
      <c r="AA1" s="4" t="str">
        <f>'1. паспорт местоположение'!$C$1</f>
        <v>Приложение  № _____</v>
      </c>
    </row>
    <row r="2" spans="1:27" s="3" customFormat="1" ht="18.75" customHeight="1" x14ac:dyDescent="0.3">
      <c r="E2" s="2"/>
      <c r="AA2" s="5" t="str">
        <f>'1. паспорт местоположение'!$C$2</f>
        <v>к приказу Минэнерго России</v>
      </c>
    </row>
    <row r="3" spans="1:27" s="3" customFormat="1" ht="18.75" customHeight="1" x14ac:dyDescent="0.3">
      <c r="E3" s="2"/>
      <c r="AA3" s="5" t="str">
        <f>'1. паспорт местоположение'!$C$3</f>
        <v>от «__» _____ 201_ г. №___</v>
      </c>
    </row>
    <row r="4" spans="1:27" s="3" customFormat="1" x14ac:dyDescent="0.2">
      <c r="E4" s="6"/>
    </row>
    <row r="5" spans="1:27" s="3" customFormat="1" x14ac:dyDescent="0.2">
      <c r="A5" s="215" t="str">
        <f>'1. паспорт местоположение'!$A$5:$C$5</f>
        <v>Год раскрытия информации: 2025 год</v>
      </c>
      <c r="B5" s="215"/>
      <c r="C5" s="215"/>
      <c r="D5" s="215"/>
      <c r="E5" s="215"/>
      <c r="F5" s="215"/>
      <c r="G5" s="215"/>
      <c r="H5" s="215"/>
      <c r="I5" s="215"/>
      <c r="J5" s="215"/>
      <c r="K5" s="215"/>
      <c r="L5" s="215"/>
      <c r="M5" s="215"/>
      <c r="N5" s="215"/>
      <c r="O5" s="215"/>
      <c r="P5" s="215"/>
      <c r="Q5" s="215"/>
      <c r="R5" s="215"/>
      <c r="S5" s="215"/>
      <c r="T5" s="215"/>
      <c r="U5" s="215"/>
      <c r="V5" s="215"/>
      <c r="W5" s="215"/>
      <c r="X5" s="215"/>
      <c r="Y5" s="215"/>
      <c r="Z5" s="215"/>
      <c r="AA5" s="215"/>
    </row>
    <row r="6" spans="1:27" s="3" customFormat="1" x14ac:dyDescent="0.2">
      <c r="A6" s="39"/>
      <c r="B6" s="39"/>
      <c r="C6" s="39"/>
      <c r="D6" s="39"/>
      <c r="E6" s="39"/>
      <c r="F6" s="39"/>
      <c r="G6" s="39"/>
      <c r="H6" s="39"/>
      <c r="I6" s="39"/>
      <c r="J6" s="39"/>
      <c r="K6" s="39"/>
      <c r="L6" s="39"/>
      <c r="M6" s="39"/>
      <c r="N6" s="39"/>
      <c r="O6" s="39"/>
      <c r="P6" s="39"/>
      <c r="Q6" s="39"/>
      <c r="R6" s="39"/>
      <c r="S6" s="39"/>
      <c r="T6" s="39"/>
    </row>
    <row r="7" spans="1:27" s="3" customFormat="1" ht="18.75" x14ac:dyDescent="0.2">
      <c r="A7" s="216" t="s">
        <v>3</v>
      </c>
      <c r="B7" s="216"/>
      <c r="C7" s="216"/>
      <c r="D7" s="216"/>
      <c r="E7" s="216"/>
      <c r="F7" s="216"/>
      <c r="G7" s="216"/>
      <c r="H7" s="216"/>
      <c r="I7" s="216"/>
      <c r="J7" s="216"/>
      <c r="K7" s="216"/>
      <c r="L7" s="216"/>
      <c r="M7" s="216"/>
      <c r="N7" s="216"/>
      <c r="O7" s="216"/>
      <c r="P7" s="216"/>
      <c r="Q7" s="216"/>
      <c r="R7" s="216"/>
      <c r="S7" s="216"/>
      <c r="T7" s="216"/>
      <c r="U7" s="216"/>
      <c r="V7" s="216"/>
      <c r="W7" s="216"/>
      <c r="X7" s="216"/>
      <c r="Y7" s="216"/>
      <c r="Z7" s="216"/>
      <c r="AA7" s="216"/>
    </row>
    <row r="8" spans="1:27" s="3" customFormat="1" ht="18.75" x14ac:dyDescent="0.2">
      <c r="E8" s="9"/>
      <c r="F8" s="9"/>
      <c r="G8" s="9"/>
      <c r="H8" s="9"/>
      <c r="I8" s="9"/>
      <c r="J8" s="9"/>
      <c r="K8" s="9"/>
      <c r="L8" s="9"/>
      <c r="M8" s="9"/>
      <c r="N8" s="9"/>
      <c r="O8" s="9"/>
      <c r="P8" s="9"/>
      <c r="Q8" s="9"/>
      <c r="R8" s="9"/>
      <c r="S8" s="8"/>
      <c r="T8" s="8"/>
      <c r="U8" s="8"/>
      <c r="V8" s="8"/>
      <c r="W8" s="8"/>
    </row>
    <row r="9" spans="1:27" s="3" customFormat="1" ht="18.75" customHeight="1" x14ac:dyDescent="0.2">
      <c r="A9" s="217" t="s">
        <v>4</v>
      </c>
      <c r="B9" s="217"/>
      <c r="C9" s="217"/>
      <c r="D9" s="217"/>
      <c r="E9" s="217"/>
      <c r="F9" s="217"/>
      <c r="G9" s="217"/>
      <c r="H9" s="217"/>
      <c r="I9" s="217"/>
      <c r="J9" s="217"/>
      <c r="K9" s="217"/>
      <c r="L9" s="217"/>
      <c r="M9" s="217"/>
      <c r="N9" s="217"/>
      <c r="O9" s="217"/>
      <c r="P9" s="217"/>
      <c r="Q9" s="217"/>
      <c r="R9" s="217"/>
      <c r="S9" s="217"/>
      <c r="T9" s="217"/>
      <c r="U9" s="217"/>
      <c r="V9" s="217"/>
      <c r="W9" s="217"/>
      <c r="X9" s="217"/>
      <c r="Y9" s="217"/>
      <c r="Z9" s="217"/>
      <c r="AA9" s="217"/>
    </row>
    <row r="10" spans="1:27" s="3" customFormat="1" ht="18.75" customHeight="1" x14ac:dyDescent="0.2">
      <c r="A10" s="212" t="s">
        <v>5</v>
      </c>
      <c r="B10" s="212"/>
      <c r="C10" s="212"/>
      <c r="D10" s="212"/>
      <c r="E10" s="212"/>
      <c r="F10" s="212"/>
      <c r="G10" s="212"/>
      <c r="H10" s="212"/>
      <c r="I10" s="212"/>
      <c r="J10" s="212"/>
      <c r="K10" s="212"/>
      <c r="L10" s="212"/>
      <c r="M10" s="212"/>
      <c r="N10" s="212"/>
      <c r="O10" s="212"/>
      <c r="P10" s="212"/>
      <c r="Q10" s="212"/>
      <c r="R10" s="212"/>
      <c r="S10" s="212"/>
      <c r="T10" s="212"/>
      <c r="U10" s="212"/>
      <c r="V10" s="212"/>
      <c r="W10" s="212"/>
      <c r="X10" s="212"/>
      <c r="Y10" s="212"/>
      <c r="Z10" s="212"/>
      <c r="AA10" s="212"/>
    </row>
    <row r="11" spans="1:27" s="3" customFormat="1" ht="18.75" x14ac:dyDescent="0.2">
      <c r="E11" s="9"/>
      <c r="F11" s="9"/>
      <c r="G11" s="9"/>
      <c r="H11" s="9"/>
      <c r="I11" s="9"/>
      <c r="J11" s="9"/>
      <c r="K11" s="9"/>
      <c r="L11" s="9"/>
      <c r="M11" s="9"/>
      <c r="N11" s="9"/>
      <c r="O11" s="9"/>
      <c r="P11" s="9"/>
      <c r="Q11" s="9"/>
      <c r="R11" s="9"/>
      <c r="S11" s="8"/>
      <c r="T11" s="8"/>
      <c r="U11" s="40"/>
      <c r="V11" s="8"/>
      <c r="W11" s="8"/>
    </row>
    <row r="12" spans="1:27" s="3" customFormat="1" ht="18.75" customHeight="1" x14ac:dyDescent="0.2">
      <c r="A12" s="217" t="str">
        <f>'1. паспорт местоположение'!$A$12</f>
        <v>Р_СГЭС_17</v>
      </c>
      <c r="B12" s="217"/>
      <c r="C12" s="217"/>
      <c r="D12" s="217"/>
      <c r="E12" s="217"/>
      <c r="F12" s="217"/>
      <c r="G12" s="217"/>
      <c r="H12" s="217"/>
      <c r="I12" s="217"/>
      <c r="J12" s="217"/>
      <c r="K12" s="217"/>
      <c r="L12" s="217"/>
      <c r="M12" s="217"/>
      <c r="N12" s="217"/>
      <c r="O12" s="217"/>
      <c r="P12" s="217"/>
      <c r="Q12" s="217"/>
      <c r="R12" s="217"/>
      <c r="S12" s="217"/>
      <c r="T12" s="217"/>
      <c r="U12" s="217"/>
      <c r="V12" s="217"/>
      <c r="W12" s="217"/>
      <c r="X12" s="217"/>
      <c r="Y12" s="217"/>
      <c r="Z12" s="217"/>
      <c r="AA12" s="217"/>
    </row>
    <row r="13" spans="1:27" s="3" customFormat="1" ht="18.75" customHeight="1" x14ac:dyDescent="0.2">
      <c r="A13" s="212" t="s">
        <v>6</v>
      </c>
      <c r="B13" s="212"/>
      <c r="C13" s="212"/>
      <c r="D13" s="212"/>
      <c r="E13" s="212"/>
      <c r="F13" s="212"/>
      <c r="G13" s="212"/>
      <c r="H13" s="212"/>
      <c r="I13" s="212"/>
      <c r="J13" s="212"/>
      <c r="K13" s="212"/>
      <c r="L13" s="212"/>
      <c r="M13" s="212"/>
      <c r="N13" s="212"/>
      <c r="O13" s="212"/>
      <c r="P13" s="212"/>
      <c r="Q13" s="212"/>
      <c r="R13" s="212"/>
      <c r="S13" s="212"/>
      <c r="T13" s="212"/>
      <c r="U13" s="212"/>
      <c r="V13" s="212"/>
      <c r="W13" s="212"/>
      <c r="X13" s="212"/>
      <c r="Y13" s="212"/>
      <c r="Z13" s="212"/>
      <c r="AA13" s="212"/>
    </row>
    <row r="14" spans="1:27" s="3" customFormat="1" ht="15.75" customHeight="1" x14ac:dyDescent="0.2">
      <c r="E14" s="12"/>
      <c r="F14" s="12"/>
      <c r="G14" s="12"/>
      <c r="H14" s="12"/>
      <c r="I14" s="12"/>
      <c r="J14" s="12"/>
      <c r="K14" s="12"/>
      <c r="L14" s="12"/>
      <c r="M14" s="12"/>
      <c r="N14" s="12"/>
      <c r="O14" s="12"/>
      <c r="P14" s="12"/>
      <c r="Q14" s="12"/>
      <c r="R14" s="12"/>
      <c r="S14" s="12"/>
      <c r="T14" s="12"/>
      <c r="U14" s="12"/>
      <c r="V14" s="12"/>
      <c r="W14" s="12"/>
    </row>
    <row r="15" spans="1:27" s="13" customFormat="1" x14ac:dyDescent="0.2">
      <c r="A15" s="217" t="str">
        <f>'1. паспорт местоположение'!$A$15</f>
        <v>Приобретение трансформатора ТМГ-400/6/0,4 - 1шт.</v>
      </c>
      <c r="B15" s="217"/>
      <c r="C15" s="217"/>
      <c r="D15" s="217"/>
      <c r="E15" s="217"/>
      <c r="F15" s="217"/>
      <c r="G15" s="217"/>
      <c r="H15" s="217"/>
      <c r="I15" s="217"/>
      <c r="J15" s="217"/>
      <c r="K15" s="217"/>
      <c r="L15" s="217"/>
      <c r="M15" s="217"/>
      <c r="N15" s="217"/>
      <c r="O15" s="217"/>
      <c r="P15" s="217"/>
      <c r="Q15" s="217"/>
      <c r="R15" s="217"/>
      <c r="S15" s="217"/>
      <c r="T15" s="217"/>
      <c r="U15" s="217"/>
      <c r="V15" s="217"/>
      <c r="W15" s="217"/>
      <c r="X15" s="217"/>
      <c r="Y15" s="217"/>
      <c r="Z15" s="217"/>
      <c r="AA15" s="217"/>
    </row>
    <row r="16" spans="1:27" s="13" customFormat="1" ht="15" customHeight="1" x14ac:dyDescent="0.2">
      <c r="A16" s="212" t="s">
        <v>7</v>
      </c>
      <c r="B16" s="212"/>
      <c r="C16" s="212"/>
      <c r="D16" s="212"/>
      <c r="E16" s="212"/>
      <c r="F16" s="212"/>
      <c r="G16" s="212"/>
      <c r="H16" s="212"/>
      <c r="I16" s="212"/>
      <c r="J16" s="212"/>
      <c r="K16" s="212"/>
      <c r="L16" s="212"/>
      <c r="M16" s="212"/>
      <c r="N16" s="212"/>
      <c r="O16" s="212"/>
      <c r="P16" s="212"/>
      <c r="Q16" s="212"/>
      <c r="R16" s="212"/>
      <c r="S16" s="212"/>
      <c r="T16" s="212"/>
      <c r="U16" s="212"/>
      <c r="V16" s="212"/>
      <c r="W16" s="212"/>
      <c r="X16" s="212"/>
      <c r="Y16" s="212"/>
      <c r="Z16" s="212"/>
      <c r="AA16" s="212"/>
    </row>
    <row r="17" spans="1:27" s="13" customFormat="1" ht="15" customHeight="1" x14ac:dyDescent="0.2">
      <c r="E17" s="12"/>
      <c r="F17" s="12"/>
      <c r="G17" s="12"/>
      <c r="H17" s="12"/>
      <c r="I17" s="12"/>
      <c r="J17" s="12"/>
      <c r="K17" s="12"/>
      <c r="L17" s="12"/>
      <c r="M17" s="12"/>
      <c r="N17" s="12"/>
      <c r="O17" s="12"/>
      <c r="P17" s="12"/>
      <c r="Q17" s="12"/>
      <c r="R17" s="12"/>
      <c r="S17" s="12"/>
      <c r="T17" s="12"/>
      <c r="U17" s="12"/>
      <c r="V17" s="12"/>
      <c r="W17" s="12"/>
    </row>
    <row r="18" spans="1:27" s="13" customFormat="1" ht="15" customHeight="1" x14ac:dyDescent="0.2">
      <c r="E18" s="214"/>
      <c r="F18" s="214"/>
      <c r="G18" s="214"/>
      <c r="H18" s="214"/>
      <c r="I18" s="214"/>
      <c r="J18" s="214"/>
      <c r="K18" s="214"/>
      <c r="L18" s="214"/>
      <c r="M18" s="214"/>
      <c r="N18" s="214"/>
      <c r="O18" s="214"/>
      <c r="P18" s="214"/>
      <c r="Q18" s="214"/>
      <c r="R18" s="214"/>
      <c r="S18" s="214"/>
      <c r="T18" s="214"/>
      <c r="U18" s="214"/>
      <c r="V18" s="214"/>
      <c r="W18" s="214"/>
      <c r="X18" s="214"/>
      <c r="Y18" s="214"/>
    </row>
    <row r="19" spans="1:27" ht="25.5" customHeight="1" x14ac:dyDescent="0.25">
      <c r="A19" s="214" t="s">
        <v>116</v>
      </c>
      <c r="B19" s="214"/>
      <c r="C19" s="214"/>
      <c r="D19" s="214"/>
      <c r="E19" s="214"/>
      <c r="F19" s="214"/>
      <c r="G19" s="214"/>
      <c r="H19" s="214"/>
      <c r="I19" s="214"/>
      <c r="J19" s="214"/>
      <c r="K19" s="214"/>
      <c r="L19" s="214"/>
      <c r="M19" s="214"/>
      <c r="N19" s="214"/>
      <c r="O19" s="214"/>
      <c r="P19" s="214"/>
      <c r="Q19" s="214"/>
      <c r="R19" s="214"/>
      <c r="S19" s="214"/>
      <c r="T19" s="214"/>
      <c r="U19" s="214"/>
      <c r="V19" s="214"/>
      <c r="W19" s="214"/>
      <c r="X19" s="214"/>
      <c r="Y19" s="214"/>
      <c r="Z19" s="214"/>
      <c r="AA19" s="214"/>
    </row>
    <row r="20" spans="1:27" s="33" customFormat="1" ht="21" customHeight="1" x14ac:dyDescent="0.25"/>
    <row r="21" spans="1:27" ht="15.75" customHeight="1" x14ac:dyDescent="0.25">
      <c r="A21" s="232" t="s">
        <v>9</v>
      </c>
      <c r="B21" s="228" t="s">
        <v>117</v>
      </c>
      <c r="C21" s="229"/>
      <c r="D21" s="228" t="s">
        <v>118</v>
      </c>
      <c r="E21" s="229"/>
      <c r="F21" s="235" t="s">
        <v>72</v>
      </c>
      <c r="G21" s="236"/>
      <c r="H21" s="236"/>
      <c r="I21" s="237"/>
      <c r="J21" s="232" t="s">
        <v>119</v>
      </c>
      <c r="K21" s="228" t="s">
        <v>120</v>
      </c>
      <c r="L21" s="229"/>
      <c r="M21" s="228" t="s">
        <v>121</v>
      </c>
      <c r="N21" s="229"/>
      <c r="O21" s="228" t="s">
        <v>122</v>
      </c>
      <c r="P21" s="229"/>
      <c r="Q21" s="228" t="s">
        <v>123</v>
      </c>
      <c r="R21" s="229"/>
      <c r="S21" s="232" t="s">
        <v>124</v>
      </c>
      <c r="T21" s="232" t="s">
        <v>125</v>
      </c>
      <c r="U21" s="232" t="s">
        <v>126</v>
      </c>
      <c r="V21" s="228" t="s">
        <v>127</v>
      </c>
      <c r="W21" s="229"/>
      <c r="X21" s="235" t="s">
        <v>95</v>
      </c>
      <c r="Y21" s="236"/>
      <c r="Z21" s="235" t="s">
        <v>96</v>
      </c>
      <c r="AA21" s="236"/>
    </row>
    <row r="22" spans="1:27" ht="216" customHeight="1" x14ac:dyDescent="0.25">
      <c r="A22" s="234"/>
      <c r="B22" s="230"/>
      <c r="C22" s="231"/>
      <c r="D22" s="230"/>
      <c r="E22" s="231"/>
      <c r="F22" s="235" t="s">
        <v>128</v>
      </c>
      <c r="G22" s="237"/>
      <c r="H22" s="235" t="s">
        <v>129</v>
      </c>
      <c r="I22" s="237"/>
      <c r="J22" s="233"/>
      <c r="K22" s="230"/>
      <c r="L22" s="231"/>
      <c r="M22" s="230"/>
      <c r="N22" s="231"/>
      <c r="O22" s="230"/>
      <c r="P22" s="231"/>
      <c r="Q22" s="230"/>
      <c r="R22" s="231"/>
      <c r="S22" s="233"/>
      <c r="T22" s="233"/>
      <c r="U22" s="233"/>
      <c r="V22" s="230"/>
      <c r="W22" s="231"/>
      <c r="X22" s="34" t="s">
        <v>97</v>
      </c>
      <c r="Y22" s="34" t="s">
        <v>98</v>
      </c>
      <c r="Z22" s="34" t="s">
        <v>99</v>
      </c>
      <c r="AA22" s="34" t="s">
        <v>100</v>
      </c>
    </row>
    <row r="23" spans="1:27" ht="60" customHeight="1" x14ac:dyDescent="0.25">
      <c r="A23" s="233"/>
      <c r="B23" s="41" t="s">
        <v>101</v>
      </c>
      <c r="C23" s="41" t="s">
        <v>102</v>
      </c>
      <c r="D23" s="41" t="s">
        <v>101</v>
      </c>
      <c r="E23" s="41" t="s">
        <v>102</v>
      </c>
      <c r="F23" s="41" t="s">
        <v>101</v>
      </c>
      <c r="G23" s="41" t="s">
        <v>102</v>
      </c>
      <c r="H23" s="41" t="s">
        <v>101</v>
      </c>
      <c r="I23" s="41" t="s">
        <v>102</v>
      </c>
      <c r="J23" s="41" t="s">
        <v>101</v>
      </c>
      <c r="K23" s="41" t="s">
        <v>101</v>
      </c>
      <c r="L23" s="41" t="s">
        <v>102</v>
      </c>
      <c r="M23" s="41" t="s">
        <v>101</v>
      </c>
      <c r="N23" s="41" t="s">
        <v>102</v>
      </c>
      <c r="O23" s="41" t="s">
        <v>101</v>
      </c>
      <c r="P23" s="41" t="s">
        <v>102</v>
      </c>
      <c r="Q23" s="41" t="s">
        <v>101</v>
      </c>
      <c r="R23" s="41" t="s">
        <v>102</v>
      </c>
      <c r="S23" s="41" t="s">
        <v>101</v>
      </c>
      <c r="T23" s="41" t="s">
        <v>101</v>
      </c>
      <c r="U23" s="41" t="s">
        <v>101</v>
      </c>
      <c r="V23" s="41" t="s">
        <v>101</v>
      </c>
      <c r="W23" s="41" t="s">
        <v>102</v>
      </c>
      <c r="X23" s="41" t="s">
        <v>101</v>
      </c>
      <c r="Y23" s="41" t="s">
        <v>101</v>
      </c>
      <c r="Z23" s="34" t="s">
        <v>101</v>
      </c>
      <c r="AA23" s="34" t="s">
        <v>101</v>
      </c>
    </row>
    <row r="24" spans="1:27" x14ac:dyDescent="0.25">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c r="U24" s="42">
        <v>21</v>
      </c>
      <c r="V24" s="42">
        <v>22</v>
      </c>
      <c r="W24" s="42">
        <v>23</v>
      </c>
      <c r="X24" s="42">
        <v>24</v>
      </c>
      <c r="Y24" s="42">
        <v>25</v>
      </c>
      <c r="Z24" s="42">
        <v>26</v>
      </c>
      <c r="AA24" s="42">
        <v>27</v>
      </c>
    </row>
    <row r="25" spans="1:27" s="33" customFormat="1" ht="31.5" x14ac:dyDescent="0.25">
      <c r="A25" s="43" t="s">
        <v>519</v>
      </c>
      <c r="B25" s="17" t="s">
        <v>103</v>
      </c>
      <c r="C25" s="17" t="s">
        <v>103</v>
      </c>
      <c r="D25" s="17" t="s">
        <v>103</v>
      </c>
      <c r="E25" s="17" t="s">
        <v>103</v>
      </c>
      <c r="F25" s="17" t="s">
        <v>103</v>
      </c>
      <c r="G25" s="17" t="s">
        <v>103</v>
      </c>
      <c r="H25" s="17" t="s">
        <v>103</v>
      </c>
      <c r="I25" s="17" t="s">
        <v>103</v>
      </c>
      <c r="J25" s="17" t="s">
        <v>103</v>
      </c>
      <c r="K25" s="17" t="s">
        <v>103</v>
      </c>
      <c r="L25" s="17" t="s">
        <v>103</v>
      </c>
      <c r="M25" s="17" t="s">
        <v>103</v>
      </c>
      <c r="N25" s="17" t="s">
        <v>103</v>
      </c>
      <c r="O25" s="17" t="s">
        <v>103</v>
      </c>
      <c r="P25" s="17" t="s">
        <v>103</v>
      </c>
      <c r="Q25" s="17" t="s">
        <v>103</v>
      </c>
      <c r="R25" s="17" t="s">
        <v>103</v>
      </c>
      <c r="S25" s="17" t="s">
        <v>103</v>
      </c>
      <c r="T25" s="17" t="s">
        <v>103</v>
      </c>
      <c r="U25" s="17" t="s">
        <v>103</v>
      </c>
      <c r="V25" s="17" t="s">
        <v>103</v>
      </c>
      <c r="W25" s="17" t="s">
        <v>103</v>
      </c>
      <c r="X25" s="17" t="s">
        <v>103</v>
      </c>
      <c r="Y25" s="17" t="s">
        <v>103</v>
      </c>
      <c r="Z25" s="17" t="s">
        <v>103</v>
      </c>
      <c r="AA25" s="17" t="s">
        <v>103</v>
      </c>
    </row>
    <row r="26" spans="1:27" s="36" customFormat="1" ht="12.75" x14ac:dyDescent="0.2">
      <c r="A26" s="44"/>
      <c r="B26" s="44"/>
      <c r="C26" s="44"/>
    </row>
  </sheetData>
  <mergeCells count="27">
    <mergeCell ref="A13:AA13"/>
    <mergeCell ref="A5:AA5"/>
    <mergeCell ref="A7:AA7"/>
    <mergeCell ref="A9:AA9"/>
    <mergeCell ref="A10:AA10"/>
    <mergeCell ref="A12:AA12"/>
    <mergeCell ref="A15:AA15"/>
    <mergeCell ref="A16:AA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4965" right="0.59055118110236227" top="0.78740157480314965" bottom="0.39370078740157483" header="0.19685039370078741" footer="0.19685039370078741"/>
  <pageSetup paperSize="8" scale="4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5CCD8C-F723-457C-BA53-25254C178B13}">
  <sheetPr codeName="Лист7">
    <pageSetUpPr fitToPage="1"/>
  </sheetPr>
  <dimension ref="A1:C30"/>
  <sheetViews>
    <sheetView view="pageBreakPreview" topLeftCell="A4" zoomScale="85" zoomScaleSheetLayoutView="85" workbookViewId="0">
      <selection activeCell="C29" sqref="C29"/>
    </sheetView>
  </sheetViews>
  <sheetFormatPr defaultColWidth="9.140625" defaultRowHeight="15" x14ac:dyDescent="0.25"/>
  <cols>
    <col min="1" max="1" width="6.140625" style="51" customWidth="1"/>
    <col min="2" max="2" width="53.5703125" style="51" customWidth="1"/>
    <col min="3" max="3" width="98.28515625" style="51" customWidth="1"/>
    <col min="4" max="16384" width="9.140625" style="51"/>
  </cols>
  <sheetData>
    <row r="1" spans="1:3" s="2" customFormat="1" ht="18.75" x14ac:dyDescent="0.2">
      <c r="A1" s="45"/>
      <c r="B1" s="45"/>
      <c r="C1" s="4" t="str">
        <f>'1. паспорт местоположение'!$C$1</f>
        <v>Приложение  № _____</v>
      </c>
    </row>
    <row r="2" spans="1:3" s="2" customFormat="1" ht="18.75" x14ac:dyDescent="0.3">
      <c r="A2" s="45"/>
      <c r="B2" s="45"/>
      <c r="C2" s="5" t="str">
        <f>'1. паспорт местоположение'!$C$2</f>
        <v>к приказу Минэнерго России</v>
      </c>
    </row>
    <row r="3" spans="1:3" s="2" customFormat="1" ht="18.75" x14ac:dyDescent="0.3">
      <c r="A3" s="45"/>
      <c r="B3" s="45"/>
      <c r="C3" s="5" t="str">
        <f>'1. паспорт местоположение'!$C$3</f>
        <v>от «__» _____ 201_ г. №___</v>
      </c>
    </row>
    <row r="4" spans="1:3" s="2" customFormat="1" ht="15.75" x14ac:dyDescent="0.2">
      <c r="A4" s="45"/>
      <c r="B4" s="45"/>
      <c r="C4" s="45"/>
    </row>
    <row r="5" spans="1:3" s="2" customFormat="1" ht="15.75" x14ac:dyDescent="0.2">
      <c r="A5" s="215" t="str">
        <f>'1. паспорт местоположение'!$A$5:$C$5</f>
        <v>Год раскрытия информации: 2025 год</v>
      </c>
      <c r="B5" s="240"/>
      <c r="C5" s="240"/>
    </row>
    <row r="6" spans="1:3" s="2" customFormat="1" ht="15.75" x14ac:dyDescent="0.2">
      <c r="A6" s="45"/>
      <c r="B6" s="45"/>
      <c r="C6" s="45"/>
    </row>
    <row r="7" spans="1:3" s="2" customFormat="1" ht="18.75" x14ac:dyDescent="0.2">
      <c r="A7" s="242" t="s">
        <v>130</v>
      </c>
      <c r="B7" s="240"/>
      <c r="C7" s="240"/>
    </row>
    <row r="8" spans="1:3" s="2" customFormat="1" ht="15.75" x14ac:dyDescent="0.2">
      <c r="A8" s="45"/>
      <c r="B8" s="45"/>
      <c r="C8" s="45"/>
    </row>
    <row r="9" spans="1:3" s="2" customFormat="1" ht="18.75" x14ac:dyDescent="0.2">
      <c r="A9" s="243" t="s">
        <v>4</v>
      </c>
      <c r="B9" s="240"/>
      <c r="C9" s="240"/>
    </row>
    <row r="10" spans="1:3" s="2" customFormat="1" ht="15.75" x14ac:dyDescent="0.2">
      <c r="A10" s="240" t="s">
        <v>131</v>
      </c>
      <c r="B10" s="240"/>
      <c r="C10" s="240"/>
    </row>
    <row r="11" spans="1:3" s="2" customFormat="1" ht="15.75" x14ac:dyDescent="0.2">
      <c r="A11" s="45"/>
      <c r="B11" s="45"/>
      <c r="C11" s="45"/>
    </row>
    <row r="12" spans="1:3" s="2" customFormat="1" ht="18.75" x14ac:dyDescent="0.2">
      <c r="A12" s="243" t="str">
        <f>'1. паспорт местоположение'!$A$12</f>
        <v>Р_СГЭС_17</v>
      </c>
      <c r="B12" s="240"/>
      <c r="C12" s="240"/>
    </row>
    <row r="13" spans="1:3" s="2" customFormat="1" ht="15.75" x14ac:dyDescent="0.2">
      <c r="A13" s="240" t="s">
        <v>132</v>
      </c>
      <c r="B13" s="240"/>
      <c r="C13" s="240"/>
    </row>
    <row r="14" spans="1:3" s="2" customFormat="1" ht="15.75" x14ac:dyDescent="0.2">
      <c r="A14" s="45"/>
      <c r="B14" s="45"/>
      <c r="C14" s="45"/>
    </row>
    <row r="15" spans="1:3" s="46" customFormat="1" ht="75" customHeight="1" x14ac:dyDescent="0.2">
      <c r="A15" s="238" t="str">
        <f>'1. паспорт местоположение'!$A$15</f>
        <v>Приобретение трансформатора ТМГ-400/6/0,4 - 1шт.</v>
      </c>
      <c r="B15" s="239"/>
      <c r="C15" s="239"/>
    </row>
    <row r="16" spans="1:3" s="46" customFormat="1" ht="15.75" x14ac:dyDescent="0.2">
      <c r="A16" s="240" t="s">
        <v>133</v>
      </c>
      <c r="B16" s="240"/>
      <c r="C16" s="240"/>
    </row>
    <row r="17" spans="1:3" s="46" customFormat="1" ht="15.75" x14ac:dyDescent="0.2">
      <c r="A17" s="45"/>
      <c r="B17" s="45"/>
      <c r="C17" s="45"/>
    </row>
    <row r="18" spans="1:3" s="46" customFormat="1" ht="15.75" x14ac:dyDescent="0.2">
      <c r="A18" s="241" t="s">
        <v>134</v>
      </c>
      <c r="B18" s="240"/>
      <c r="C18" s="240"/>
    </row>
    <row r="19" spans="1:3" s="46" customFormat="1" ht="15.75" x14ac:dyDescent="0.2">
      <c r="A19" s="45"/>
      <c r="B19" s="45"/>
      <c r="C19" s="45"/>
    </row>
    <row r="20" spans="1:3" s="46" customFormat="1" ht="39.75" customHeight="1" x14ac:dyDescent="0.2">
      <c r="A20" s="47" t="s">
        <v>9</v>
      </c>
      <c r="B20" s="48" t="s">
        <v>10</v>
      </c>
      <c r="C20" s="25" t="s">
        <v>11</v>
      </c>
    </row>
    <row r="21" spans="1:3" s="46" customFormat="1" ht="16.5" customHeight="1" x14ac:dyDescent="0.2">
      <c r="A21" s="25">
        <v>1</v>
      </c>
      <c r="B21" s="48">
        <v>2</v>
      </c>
      <c r="C21" s="25">
        <v>3</v>
      </c>
    </row>
    <row r="22" spans="1:3" s="46" customFormat="1" ht="33.75" customHeight="1" x14ac:dyDescent="0.2">
      <c r="A22" s="49" t="s">
        <v>12</v>
      </c>
      <c r="B22" s="50" t="s">
        <v>135</v>
      </c>
      <c r="C22" s="25" t="s">
        <v>529</v>
      </c>
    </row>
    <row r="23" spans="1:3" ht="42.75" customHeight="1" x14ac:dyDescent="0.25">
      <c r="A23" s="49" t="s">
        <v>14</v>
      </c>
      <c r="B23" s="50" t="s">
        <v>136</v>
      </c>
      <c r="C23" s="25" t="s">
        <v>544</v>
      </c>
    </row>
    <row r="24" spans="1:3" ht="63" customHeight="1" x14ac:dyDescent="0.25">
      <c r="A24" s="49" t="s">
        <v>16</v>
      </c>
      <c r="B24" s="50" t="s">
        <v>137</v>
      </c>
      <c r="C24" s="25" t="s">
        <v>545</v>
      </c>
    </row>
    <row r="25" spans="1:3" ht="63" customHeight="1" x14ac:dyDescent="0.25">
      <c r="A25" s="49" t="s">
        <v>18</v>
      </c>
      <c r="B25" s="50" t="s">
        <v>138</v>
      </c>
      <c r="C25" s="25" t="s">
        <v>188</v>
      </c>
    </row>
    <row r="26" spans="1:3" ht="42.75" customHeight="1" x14ac:dyDescent="0.25">
      <c r="A26" s="49" t="s">
        <v>20</v>
      </c>
      <c r="B26" s="50" t="s">
        <v>139</v>
      </c>
      <c r="C26" s="25" t="s">
        <v>534</v>
      </c>
    </row>
    <row r="27" spans="1:3" ht="42.75" customHeight="1" x14ac:dyDescent="0.25">
      <c r="A27" s="49" t="s">
        <v>22</v>
      </c>
      <c r="B27" s="50" t="s">
        <v>140</v>
      </c>
      <c r="C27" s="208" t="s">
        <v>546</v>
      </c>
    </row>
    <row r="28" spans="1:3" ht="42.75" customHeight="1" x14ac:dyDescent="0.25">
      <c r="A28" s="49" t="s">
        <v>24</v>
      </c>
      <c r="B28" s="50" t="s">
        <v>141</v>
      </c>
      <c r="C28" s="25">
        <v>2025</v>
      </c>
    </row>
    <row r="29" spans="1:3" ht="42.75" customHeight="1" x14ac:dyDescent="0.25">
      <c r="A29" s="49" t="s">
        <v>26</v>
      </c>
      <c r="B29" s="47" t="s">
        <v>142</v>
      </c>
      <c r="C29" s="25">
        <v>2025</v>
      </c>
    </row>
    <row r="30" spans="1:3" ht="42.75" customHeight="1" x14ac:dyDescent="0.25">
      <c r="A30" s="49" t="s">
        <v>28</v>
      </c>
      <c r="B30" s="47" t="s">
        <v>143</v>
      </c>
      <c r="C30" s="25" t="s">
        <v>539</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5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1ADDA86-625E-4C02-902B-0A6BA2361F5F}">
  <sheetPr codeName="Лист8">
    <pageSetUpPr fitToPage="1"/>
  </sheetPr>
  <dimension ref="A1:AB28"/>
  <sheetViews>
    <sheetView zoomScale="55" zoomScaleNormal="55" zoomScaleSheetLayoutView="80" workbookViewId="0"/>
  </sheetViews>
  <sheetFormatPr defaultColWidth="9.140625"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 t="str">
        <f>'1. паспорт местоположение'!$C$1</f>
        <v>Приложение  № _____</v>
      </c>
    </row>
    <row r="2" spans="1:28" ht="18.75" x14ac:dyDescent="0.3">
      <c r="Z2" s="5" t="str">
        <f>'1. паспорт местоположение'!$C$2</f>
        <v>к приказу Минэнерго России</v>
      </c>
    </row>
    <row r="3" spans="1:28" ht="18.75" x14ac:dyDescent="0.3">
      <c r="Z3" s="5" t="str">
        <f>'1. паспорт местоположение'!$C$3</f>
        <v>от «__» _____ 201_ г. №___</v>
      </c>
    </row>
    <row r="4" spans="1:28" ht="18.75" customHeight="1" x14ac:dyDescent="0.25">
      <c r="A4" s="215" t="str">
        <f>'1. паспорт местоположение'!$A$5:$C$5</f>
        <v>Год раскрытия информации: 2025 год</v>
      </c>
      <c r="B4" s="215"/>
      <c r="C4" s="215"/>
      <c r="D4" s="215"/>
      <c r="E4" s="215"/>
      <c r="F4" s="215"/>
      <c r="G4" s="215"/>
      <c r="H4" s="215"/>
      <c r="I4" s="215"/>
      <c r="J4" s="215"/>
      <c r="K4" s="215"/>
      <c r="L4" s="215"/>
      <c r="M4" s="215"/>
      <c r="N4" s="215"/>
      <c r="O4" s="215"/>
      <c r="P4" s="215"/>
      <c r="Q4" s="215"/>
      <c r="R4" s="215"/>
      <c r="S4" s="215"/>
      <c r="T4" s="215"/>
      <c r="U4" s="215"/>
      <c r="V4" s="215"/>
      <c r="W4" s="215"/>
      <c r="X4" s="215"/>
      <c r="Y4" s="215"/>
      <c r="Z4" s="215"/>
    </row>
    <row r="6" spans="1:28" ht="18.75" x14ac:dyDescent="0.25">
      <c r="A6" s="216" t="s">
        <v>3</v>
      </c>
      <c r="B6" s="216"/>
      <c r="C6" s="216"/>
      <c r="D6" s="216"/>
      <c r="E6" s="216"/>
      <c r="F6" s="216"/>
      <c r="G6" s="216"/>
      <c r="H6" s="216"/>
      <c r="I6" s="216"/>
      <c r="J6" s="216"/>
      <c r="K6" s="216"/>
      <c r="L6" s="216"/>
      <c r="M6" s="216"/>
      <c r="N6" s="216"/>
      <c r="O6" s="216"/>
      <c r="P6" s="216"/>
      <c r="Q6" s="216"/>
      <c r="R6" s="216"/>
      <c r="S6" s="216"/>
      <c r="T6" s="216"/>
      <c r="U6" s="216"/>
      <c r="V6" s="216"/>
      <c r="W6" s="216"/>
      <c r="X6" s="216"/>
      <c r="Y6" s="216"/>
      <c r="Z6" s="216"/>
      <c r="AA6" s="8"/>
      <c r="AB6" s="8"/>
    </row>
    <row r="7" spans="1:28" ht="18.75" x14ac:dyDescent="0.25">
      <c r="A7" s="216"/>
      <c r="B7" s="216"/>
      <c r="C7" s="216"/>
      <c r="D7" s="216"/>
      <c r="E7" s="216"/>
      <c r="F7" s="216"/>
      <c r="G7" s="216"/>
      <c r="H7" s="216"/>
      <c r="I7" s="216"/>
      <c r="J7" s="216"/>
      <c r="K7" s="216"/>
      <c r="L7" s="216"/>
      <c r="M7" s="216"/>
      <c r="N7" s="216"/>
      <c r="O7" s="216"/>
      <c r="P7" s="216"/>
      <c r="Q7" s="216"/>
      <c r="R7" s="216"/>
      <c r="S7" s="216"/>
      <c r="T7" s="216"/>
      <c r="U7" s="216"/>
      <c r="V7" s="216"/>
      <c r="W7" s="216"/>
      <c r="X7" s="216"/>
      <c r="Y7" s="216"/>
      <c r="Z7" s="216"/>
      <c r="AA7" s="8"/>
      <c r="AB7" s="8"/>
    </row>
    <row r="8" spans="1:28" ht="15.75" x14ac:dyDescent="0.25">
      <c r="A8" s="217" t="s">
        <v>4</v>
      </c>
      <c r="B8" s="217"/>
      <c r="C8" s="217"/>
      <c r="D8" s="217"/>
      <c r="E8" s="217"/>
      <c r="F8" s="217"/>
      <c r="G8" s="217"/>
      <c r="H8" s="217"/>
      <c r="I8" s="217"/>
      <c r="J8" s="217"/>
      <c r="K8" s="217"/>
      <c r="L8" s="217"/>
      <c r="M8" s="217"/>
      <c r="N8" s="217"/>
      <c r="O8" s="217"/>
      <c r="P8" s="217"/>
      <c r="Q8" s="217"/>
      <c r="R8" s="217"/>
      <c r="S8" s="217"/>
      <c r="T8" s="217"/>
      <c r="U8" s="217"/>
      <c r="V8" s="217"/>
      <c r="W8" s="217"/>
      <c r="X8" s="217"/>
      <c r="Y8" s="217"/>
      <c r="Z8" s="217"/>
      <c r="AA8" s="10"/>
      <c r="AB8" s="10"/>
    </row>
    <row r="9" spans="1:28" ht="15.75" x14ac:dyDescent="0.25">
      <c r="A9" s="212" t="s">
        <v>5</v>
      </c>
      <c r="B9" s="212"/>
      <c r="C9" s="212"/>
      <c r="D9" s="212"/>
      <c r="E9" s="212"/>
      <c r="F9" s="212"/>
      <c r="G9" s="212"/>
      <c r="H9" s="212"/>
      <c r="I9" s="212"/>
      <c r="J9" s="212"/>
      <c r="K9" s="212"/>
      <c r="L9" s="212"/>
      <c r="M9" s="212"/>
      <c r="N9" s="212"/>
      <c r="O9" s="212"/>
      <c r="P9" s="212"/>
      <c r="Q9" s="212"/>
      <c r="R9" s="212"/>
      <c r="S9" s="212"/>
      <c r="T9" s="212"/>
      <c r="U9" s="212"/>
      <c r="V9" s="212"/>
      <c r="W9" s="212"/>
      <c r="X9" s="212"/>
      <c r="Y9" s="212"/>
      <c r="Z9" s="212"/>
      <c r="AA9" s="11"/>
      <c r="AB9" s="11"/>
    </row>
    <row r="10" spans="1:28" ht="18.75" x14ac:dyDescent="0.25">
      <c r="A10" s="216"/>
      <c r="B10" s="216"/>
      <c r="C10" s="216"/>
      <c r="D10" s="216"/>
      <c r="E10" s="216"/>
      <c r="F10" s="216"/>
      <c r="G10" s="216"/>
      <c r="H10" s="216"/>
      <c r="I10" s="216"/>
      <c r="J10" s="216"/>
      <c r="K10" s="216"/>
      <c r="L10" s="216"/>
      <c r="M10" s="216"/>
      <c r="N10" s="216"/>
      <c r="O10" s="216"/>
      <c r="P10" s="216"/>
      <c r="Q10" s="216"/>
      <c r="R10" s="216"/>
      <c r="S10" s="216"/>
      <c r="T10" s="216"/>
      <c r="U10" s="216"/>
      <c r="V10" s="216"/>
      <c r="W10" s="216"/>
      <c r="X10" s="216"/>
      <c r="Y10" s="216"/>
      <c r="Z10" s="216"/>
      <c r="AA10" s="8"/>
      <c r="AB10" s="8"/>
    </row>
    <row r="11" spans="1:28" ht="15.75" x14ac:dyDescent="0.25">
      <c r="A11" s="217" t="str">
        <f>'1. паспорт местоположение'!$A$12</f>
        <v>Р_СГЭС_17</v>
      </c>
      <c r="B11" s="217"/>
      <c r="C11" s="217"/>
      <c r="D11" s="217"/>
      <c r="E11" s="217"/>
      <c r="F11" s="217"/>
      <c r="G11" s="217"/>
      <c r="H11" s="217"/>
      <c r="I11" s="217"/>
      <c r="J11" s="217"/>
      <c r="K11" s="217"/>
      <c r="L11" s="217"/>
      <c r="M11" s="217"/>
      <c r="N11" s="217"/>
      <c r="O11" s="217"/>
      <c r="P11" s="217"/>
      <c r="Q11" s="217"/>
      <c r="R11" s="217"/>
      <c r="S11" s="217"/>
      <c r="T11" s="217"/>
      <c r="U11" s="217"/>
      <c r="V11" s="217"/>
      <c r="W11" s="217"/>
      <c r="X11" s="217"/>
      <c r="Y11" s="217"/>
      <c r="Z11" s="217"/>
      <c r="AA11" s="10"/>
      <c r="AB11" s="10"/>
    </row>
    <row r="12" spans="1:28" ht="15.75" x14ac:dyDescent="0.25">
      <c r="A12" s="212" t="s">
        <v>6</v>
      </c>
      <c r="B12" s="212"/>
      <c r="C12" s="212"/>
      <c r="D12" s="212"/>
      <c r="E12" s="212"/>
      <c r="F12" s="212"/>
      <c r="G12" s="212"/>
      <c r="H12" s="212"/>
      <c r="I12" s="212"/>
      <c r="J12" s="212"/>
      <c r="K12" s="212"/>
      <c r="L12" s="212"/>
      <c r="M12" s="212"/>
      <c r="N12" s="212"/>
      <c r="O12" s="212"/>
      <c r="P12" s="212"/>
      <c r="Q12" s="212"/>
      <c r="R12" s="212"/>
      <c r="S12" s="212"/>
      <c r="T12" s="212"/>
      <c r="U12" s="212"/>
      <c r="V12" s="212"/>
      <c r="W12" s="212"/>
      <c r="X12" s="212"/>
      <c r="Y12" s="212"/>
      <c r="Z12" s="212"/>
      <c r="AA12" s="11"/>
      <c r="AB12" s="11"/>
    </row>
    <row r="13" spans="1:28" ht="18.75" x14ac:dyDescent="0.25">
      <c r="A13" s="220"/>
      <c r="B13" s="220"/>
      <c r="C13" s="220"/>
      <c r="D13" s="220"/>
      <c r="E13" s="220"/>
      <c r="F13" s="220"/>
      <c r="G13" s="220"/>
      <c r="H13" s="220"/>
      <c r="I13" s="220"/>
      <c r="J13" s="220"/>
      <c r="K13" s="220"/>
      <c r="L13" s="220"/>
      <c r="M13" s="220"/>
      <c r="N13" s="220"/>
      <c r="O13" s="220"/>
      <c r="P13" s="220"/>
      <c r="Q13" s="220"/>
      <c r="R13" s="220"/>
      <c r="S13" s="220"/>
      <c r="T13" s="220"/>
      <c r="U13" s="220"/>
      <c r="V13" s="220"/>
      <c r="W13" s="220"/>
      <c r="X13" s="220"/>
      <c r="Y13" s="220"/>
      <c r="Z13" s="220"/>
      <c r="AA13" s="52"/>
      <c r="AB13" s="52"/>
    </row>
    <row r="14" spans="1:28" ht="33.75" customHeight="1" x14ac:dyDescent="0.25">
      <c r="A14" s="217" t="str">
        <f>'1. паспорт местоположение'!$A$15</f>
        <v>Приобретение трансформатора ТМГ-400/6/0,4 - 1шт.</v>
      </c>
      <c r="B14" s="217"/>
      <c r="C14" s="217"/>
      <c r="D14" s="217"/>
      <c r="E14" s="217"/>
      <c r="F14" s="217"/>
      <c r="G14" s="217"/>
      <c r="H14" s="217"/>
      <c r="I14" s="217"/>
      <c r="J14" s="217"/>
      <c r="K14" s="217"/>
      <c r="L14" s="217"/>
      <c r="M14" s="217"/>
      <c r="N14" s="217"/>
      <c r="O14" s="217"/>
      <c r="P14" s="217"/>
      <c r="Q14" s="217"/>
      <c r="R14" s="217"/>
      <c r="S14" s="217"/>
      <c r="T14" s="217"/>
      <c r="U14" s="217"/>
      <c r="V14" s="217"/>
      <c r="W14" s="217"/>
      <c r="X14" s="217"/>
      <c r="Y14" s="217"/>
      <c r="Z14" s="217"/>
      <c r="AA14" s="10"/>
      <c r="AB14" s="10"/>
    </row>
    <row r="15" spans="1:28" ht="15.75" x14ac:dyDescent="0.25">
      <c r="A15" s="212" t="s">
        <v>7</v>
      </c>
      <c r="B15" s="212"/>
      <c r="C15" s="212"/>
      <c r="D15" s="212"/>
      <c r="E15" s="212"/>
      <c r="F15" s="212"/>
      <c r="G15" s="212"/>
      <c r="H15" s="212"/>
      <c r="I15" s="212"/>
      <c r="J15" s="212"/>
      <c r="K15" s="212"/>
      <c r="L15" s="212"/>
      <c r="M15" s="212"/>
      <c r="N15" s="212"/>
      <c r="O15" s="212"/>
      <c r="P15" s="212"/>
      <c r="Q15" s="212"/>
      <c r="R15" s="212"/>
      <c r="S15" s="212"/>
      <c r="T15" s="212"/>
      <c r="U15" s="212"/>
      <c r="V15" s="212"/>
      <c r="W15" s="212"/>
      <c r="X15" s="212"/>
      <c r="Y15" s="212"/>
      <c r="Z15" s="212"/>
      <c r="AA15" s="11"/>
      <c r="AB15" s="11"/>
    </row>
    <row r="16" spans="1:28" x14ac:dyDescent="0.25">
      <c r="A16" s="248"/>
      <c r="B16" s="248"/>
      <c r="C16" s="248"/>
      <c r="D16" s="248"/>
      <c r="E16" s="248"/>
      <c r="F16" s="248"/>
      <c r="G16" s="248"/>
      <c r="H16" s="248"/>
      <c r="I16" s="248"/>
      <c r="J16" s="248"/>
      <c r="K16" s="248"/>
      <c r="L16" s="248"/>
      <c r="M16" s="248"/>
      <c r="N16" s="248"/>
      <c r="O16" s="248"/>
      <c r="P16" s="248"/>
      <c r="Q16" s="248"/>
      <c r="R16" s="248"/>
      <c r="S16" s="248"/>
      <c r="T16" s="248"/>
      <c r="U16" s="248"/>
      <c r="V16" s="248"/>
      <c r="W16" s="248"/>
      <c r="X16" s="248"/>
      <c r="Y16" s="248"/>
      <c r="Z16" s="248"/>
      <c r="AA16" s="53"/>
      <c r="AB16" s="53"/>
    </row>
    <row r="17" spans="1:28" x14ac:dyDescent="0.25">
      <c r="A17" s="248"/>
      <c r="B17" s="248"/>
      <c r="C17" s="248"/>
      <c r="D17" s="248"/>
      <c r="E17" s="248"/>
      <c r="F17" s="248"/>
      <c r="G17" s="248"/>
      <c r="H17" s="248"/>
      <c r="I17" s="248"/>
      <c r="J17" s="248"/>
      <c r="K17" s="248"/>
      <c r="L17" s="248"/>
      <c r="M17" s="248"/>
      <c r="N17" s="248"/>
      <c r="O17" s="248"/>
      <c r="P17" s="248"/>
      <c r="Q17" s="248"/>
      <c r="R17" s="248"/>
      <c r="S17" s="248"/>
      <c r="T17" s="248"/>
      <c r="U17" s="248"/>
      <c r="V17" s="248"/>
      <c r="W17" s="248"/>
      <c r="X17" s="248"/>
      <c r="Y17" s="248"/>
      <c r="Z17" s="248"/>
      <c r="AA17" s="53"/>
      <c r="AB17" s="53"/>
    </row>
    <row r="18" spans="1:28" x14ac:dyDescent="0.25">
      <c r="A18" s="248"/>
      <c r="B18" s="248"/>
      <c r="C18" s="248"/>
      <c r="D18" s="248"/>
      <c r="E18" s="248"/>
      <c r="F18" s="248"/>
      <c r="G18" s="248"/>
      <c r="H18" s="248"/>
      <c r="I18" s="248"/>
      <c r="J18" s="248"/>
      <c r="K18" s="248"/>
      <c r="L18" s="248"/>
      <c r="M18" s="248"/>
      <c r="N18" s="248"/>
      <c r="O18" s="248"/>
      <c r="P18" s="248"/>
      <c r="Q18" s="248"/>
      <c r="R18" s="248"/>
      <c r="S18" s="248"/>
      <c r="T18" s="248"/>
      <c r="U18" s="248"/>
      <c r="V18" s="248"/>
      <c r="W18" s="248"/>
      <c r="X18" s="248"/>
      <c r="Y18" s="248"/>
      <c r="Z18" s="248"/>
      <c r="AA18" s="53"/>
      <c r="AB18" s="53"/>
    </row>
    <row r="19" spans="1:28" x14ac:dyDescent="0.25">
      <c r="A19" s="248"/>
      <c r="B19" s="248"/>
      <c r="C19" s="248"/>
      <c r="D19" s="248"/>
      <c r="E19" s="248"/>
      <c r="F19" s="248"/>
      <c r="G19" s="248"/>
      <c r="H19" s="248"/>
      <c r="I19" s="248"/>
      <c r="J19" s="248"/>
      <c r="K19" s="248"/>
      <c r="L19" s="248"/>
      <c r="M19" s="248"/>
      <c r="N19" s="248"/>
      <c r="O19" s="248"/>
      <c r="P19" s="248"/>
      <c r="Q19" s="248"/>
      <c r="R19" s="248"/>
      <c r="S19" s="248"/>
      <c r="T19" s="248"/>
      <c r="U19" s="248"/>
      <c r="V19" s="248"/>
      <c r="W19" s="248"/>
      <c r="X19" s="248"/>
      <c r="Y19" s="248"/>
      <c r="Z19" s="248"/>
      <c r="AA19" s="53"/>
      <c r="AB19" s="53"/>
    </row>
    <row r="20" spans="1:28" x14ac:dyDescent="0.25">
      <c r="A20" s="248"/>
      <c r="B20" s="248"/>
      <c r="C20" s="248"/>
      <c r="D20" s="248"/>
      <c r="E20" s="248"/>
      <c r="F20" s="248"/>
      <c r="G20" s="248"/>
      <c r="H20" s="248"/>
      <c r="I20" s="248"/>
      <c r="J20" s="248"/>
      <c r="K20" s="248"/>
      <c r="L20" s="248"/>
      <c r="M20" s="248"/>
      <c r="N20" s="248"/>
      <c r="O20" s="248"/>
      <c r="P20" s="248"/>
      <c r="Q20" s="248"/>
      <c r="R20" s="248"/>
      <c r="S20" s="248"/>
      <c r="T20" s="248"/>
      <c r="U20" s="248"/>
      <c r="V20" s="248"/>
      <c r="W20" s="248"/>
      <c r="X20" s="248"/>
      <c r="Y20" s="248"/>
      <c r="Z20" s="248"/>
      <c r="AA20" s="53"/>
      <c r="AB20" s="53"/>
    </row>
    <row r="21" spans="1:28" x14ac:dyDescent="0.25">
      <c r="A21" s="248"/>
      <c r="B21" s="248"/>
      <c r="C21" s="248"/>
      <c r="D21" s="248"/>
      <c r="E21" s="248"/>
      <c r="F21" s="248"/>
      <c r="G21" s="248"/>
      <c r="H21" s="248"/>
      <c r="I21" s="248"/>
      <c r="J21" s="248"/>
      <c r="K21" s="248"/>
      <c r="L21" s="248"/>
      <c r="M21" s="248"/>
      <c r="N21" s="248"/>
      <c r="O21" s="248"/>
      <c r="P21" s="248"/>
      <c r="Q21" s="248"/>
      <c r="R21" s="248"/>
      <c r="S21" s="248"/>
      <c r="T21" s="248"/>
      <c r="U21" s="248"/>
      <c r="V21" s="248"/>
      <c r="W21" s="248"/>
      <c r="X21" s="248"/>
      <c r="Y21" s="248"/>
      <c r="Z21" s="248"/>
      <c r="AA21" s="53"/>
      <c r="AB21" s="53"/>
    </row>
    <row r="22" spans="1:28" x14ac:dyDescent="0.25">
      <c r="A22" s="249" t="s">
        <v>144</v>
      </c>
      <c r="B22" s="249"/>
      <c r="C22" s="249"/>
      <c r="D22" s="249"/>
      <c r="E22" s="249"/>
      <c r="F22" s="249"/>
      <c r="G22" s="249"/>
      <c r="H22" s="249"/>
      <c r="I22" s="249"/>
      <c r="J22" s="249"/>
      <c r="K22" s="249"/>
      <c r="L22" s="249"/>
      <c r="M22" s="249"/>
      <c r="N22" s="249"/>
      <c r="O22" s="249"/>
      <c r="P22" s="249"/>
      <c r="Q22" s="249"/>
      <c r="R22" s="249"/>
      <c r="S22" s="249"/>
      <c r="T22" s="249"/>
      <c r="U22" s="249"/>
      <c r="V22" s="249"/>
      <c r="W22" s="249"/>
      <c r="X22" s="249"/>
      <c r="Y22" s="249"/>
      <c r="Z22" s="249"/>
      <c r="AA22" s="54"/>
      <c r="AB22" s="54"/>
    </row>
    <row r="23" spans="1:28" ht="32.25" customHeight="1" x14ac:dyDescent="0.25">
      <c r="A23" s="244" t="s">
        <v>145</v>
      </c>
      <c r="B23" s="245"/>
      <c r="C23" s="245"/>
      <c r="D23" s="245"/>
      <c r="E23" s="245"/>
      <c r="F23" s="245"/>
      <c r="G23" s="245"/>
      <c r="H23" s="245"/>
      <c r="I23" s="245"/>
      <c r="J23" s="245"/>
      <c r="K23" s="245"/>
      <c r="L23" s="246"/>
      <c r="M23" s="247" t="s">
        <v>146</v>
      </c>
      <c r="N23" s="247"/>
      <c r="O23" s="247"/>
      <c r="P23" s="247"/>
      <c r="Q23" s="247"/>
      <c r="R23" s="247"/>
      <c r="S23" s="247"/>
      <c r="T23" s="247"/>
      <c r="U23" s="247"/>
      <c r="V23" s="247"/>
      <c r="W23" s="247"/>
      <c r="X23" s="247"/>
      <c r="Y23" s="247"/>
      <c r="Z23" s="247"/>
    </row>
    <row r="24" spans="1:28" ht="151.5" customHeight="1" x14ac:dyDescent="0.25">
      <c r="A24" s="30" t="s">
        <v>147</v>
      </c>
      <c r="B24" s="55" t="s">
        <v>148</v>
      </c>
      <c r="C24" s="30" t="s">
        <v>149</v>
      </c>
      <c r="D24" s="30" t="s">
        <v>150</v>
      </c>
      <c r="E24" s="30" t="s">
        <v>151</v>
      </c>
      <c r="F24" s="30" t="s">
        <v>152</v>
      </c>
      <c r="G24" s="30" t="s">
        <v>153</v>
      </c>
      <c r="H24" s="30" t="s">
        <v>154</v>
      </c>
      <c r="I24" s="30" t="s">
        <v>155</v>
      </c>
      <c r="J24" s="30" t="s">
        <v>156</v>
      </c>
      <c r="K24" s="55" t="s">
        <v>157</v>
      </c>
      <c r="L24" s="55" t="s">
        <v>158</v>
      </c>
      <c r="M24" s="56" t="s">
        <v>159</v>
      </c>
      <c r="N24" s="55" t="s">
        <v>160</v>
      </c>
      <c r="O24" s="30" t="s">
        <v>161</v>
      </c>
      <c r="P24" s="30" t="s">
        <v>162</v>
      </c>
      <c r="Q24" s="30" t="s">
        <v>163</v>
      </c>
      <c r="R24" s="30" t="s">
        <v>154</v>
      </c>
      <c r="S24" s="30" t="s">
        <v>164</v>
      </c>
      <c r="T24" s="30" t="s">
        <v>165</v>
      </c>
      <c r="U24" s="30" t="s">
        <v>166</v>
      </c>
      <c r="V24" s="30" t="s">
        <v>163</v>
      </c>
      <c r="W24" s="57" t="s">
        <v>167</v>
      </c>
      <c r="X24" s="57" t="s">
        <v>168</v>
      </c>
      <c r="Y24" s="57" t="s">
        <v>169</v>
      </c>
      <c r="Z24" s="58" t="s">
        <v>170</v>
      </c>
    </row>
    <row r="25" spans="1:28" ht="16.5" customHeight="1" x14ac:dyDescent="0.25">
      <c r="A25" s="30">
        <v>1</v>
      </c>
      <c r="B25" s="55">
        <v>2</v>
      </c>
      <c r="C25" s="30">
        <v>3</v>
      </c>
      <c r="D25" s="55">
        <v>4</v>
      </c>
      <c r="E25" s="30">
        <v>5</v>
      </c>
      <c r="F25" s="55">
        <v>6</v>
      </c>
      <c r="G25" s="30">
        <v>7</v>
      </c>
      <c r="H25" s="55">
        <v>8</v>
      </c>
      <c r="I25" s="30">
        <v>9</v>
      </c>
      <c r="J25" s="55">
        <v>10</v>
      </c>
      <c r="K25" s="30">
        <v>11</v>
      </c>
      <c r="L25" s="55">
        <v>12</v>
      </c>
      <c r="M25" s="30">
        <v>13</v>
      </c>
      <c r="N25" s="55">
        <v>14</v>
      </c>
      <c r="O25" s="30">
        <v>15</v>
      </c>
      <c r="P25" s="55">
        <v>16</v>
      </c>
      <c r="Q25" s="30">
        <v>17</v>
      </c>
      <c r="R25" s="55">
        <v>18</v>
      </c>
      <c r="S25" s="30">
        <v>19</v>
      </c>
      <c r="T25" s="55">
        <v>20</v>
      </c>
      <c r="U25" s="30">
        <v>21</v>
      </c>
      <c r="V25" s="55">
        <v>22</v>
      </c>
      <c r="W25" s="30">
        <v>23</v>
      </c>
      <c r="X25" s="55">
        <v>24</v>
      </c>
      <c r="Y25" s="30">
        <v>25</v>
      </c>
      <c r="Z25" s="55">
        <v>26</v>
      </c>
    </row>
    <row r="26" spans="1:28" ht="45" x14ac:dyDescent="0.25">
      <c r="A26" s="59" t="s">
        <v>103</v>
      </c>
      <c r="B26" s="59" t="s">
        <v>103</v>
      </c>
      <c r="C26" s="59" t="s">
        <v>103</v>
      </c>
      <c r="D26" s="59" t="s">
        <v>103</v>
      </c>
      <c r="E26" s="59" t="s">
        <v>103</v>
      </c>
      <c r="F26" s="59" t="s">
        <v>103</v>
      </c>
      <c r="G26" s="59" t="s">
        <v>103</v>
      </c>
      <c r="H26" s="59" t="s">
        <v>103</v>
      </c>
      <c r="I26" s="59" t="s">
        <v>103</v>
      </c>
      <c r="J26" s="59" t="s">
        <v>103</v>
      </c>
      <c r="K26" s="59" t="s">
        <v>103</v>
      </c>
      <c r="L26" s="59" t="s">
        <v>103</v>
      </c>
      <c r="M26" s="59" t="s">
        <v>103</v>
      </c>
      <c r="N26" s="59" t="s">
        <v>103</v>
      </c>
      <c r="O26" s="59" t="s">
        <v>103</v>
      </c>
      <c r="P26" s="59" t="s">
        <v>103</v>
      </c>
      <c r="Q26" s="59" t="s">
        <v>103</v>
      </c>
      <c r="R26" s="59" t="s">
        <v>103</v>
      </c>
      <c r="S26" s="59" t="s">
        <v>103</v>
      </c>
      <c r="T26" s="59" t="s">
        <v>103</v>
      </c>
      <c r="U26" s="59" t="s">
        <v>103</v>
      </c>
      <c r="V26" s="59" t="s">
        <v>103</v>
      </c>
      <c r="W26" s="59" t="s">
        <v>103</v>
      </c>
      <c r="X26" s="59" t="s">
        <v>103</v>
      </c>
      <c r="Y26" s="59" t="s">
        <v>103</v>
      </c>
      <c r="Z26" s="59" t="s">
        <v>103</v>
      </c>
    </row>
    <row r="28" spans="1:28" x14ac:dyDescent="0.25">
      <c r="A28" s="60"/>
    </row>
  </sheetData>
  <mergeCells count="20">
    <mergeCell ref="A16:Z16"/>
    <mergeCell ref="A4:Z4"/>
    <mergeCell ref="A6:Z6"/>
    <mergeCell ref="A7:Z7"/>
    <mergeCell ref="A8:Z8"/>
    <mergeCell ref="A9:Z9"/>
    <mergeCell ref="A10:Z10"/>
    <mergeCell ref="A11:Z11"/>
    <mergeCell ref="A12:Z12"/>
    <mergeCell ref="A13:Z13"/>
    <mergeCell ref="A14:Z14"/>
    <mergeCell ref="A15:Z15"/>
    <mergeCell ref="A23:L23"/>
    <mergeCell ref="M23:Z23"/>
    <mergeCell ref="A17:Z17"/>
    <mergeCell ref="A18:Z18"/>
    <mergeCell ref="A19:Z19"/>
    <mergeCell ref="A20:Z20"/>
    <mergeCell ref="A21:Z21"/>
    <mergeCell ref="A22:Z22"/>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D01F18-978C-4D74-B404-16A1C65C7719}">
  <sheetPr codeName="Лист9">
    <pageSetUpPr fitToPage="1"/>
  </sheetPr>
  <dimension ref="A1:AB22"/>
  <sheetViews>
    <sheetView zoomScale="55" zoomScaleNormal="55" workbookViewId="0"/>
  </sheetViews>
  <sheetFormatPr defaultColWidth="9.140625" defaultRowHeight="15" x14ac:dyDescent="0.25"/>
  <cols>
    <col min="1" max="1" width="7.42578125" customWidth="1"/>
    <col min="2" max="2" width="25.5703125" customWidth="1"/>
    <col min="3" max="3" width="71.28515625" customWidth="1"/>
    <col min="4" max="4" width="16.140625" customWidth="1"/>
    <col min="5" max="5" width="9.42578125" customWidth="1"/>
    <col min="6" max="6" width="8.7109375" customWidth="1"/>
    <col min="7" max="7" width="9" customWidth="1"/>
    <col min="8" max="8" width="8.42578125" customWidth="1"/>
    <col min="9" max="9" width="33.85546875" customWidth="1"/>
    <col min="10" max="11" width="19.140625" customWidth="1"/>
    <col min="12" max="12" width="16" customWidth="1"/>
    <col min="13" max="13" width="14.85546875" customWidth="1"/>
    <col min="14" max="14" width="16.28515625" customWidth="1"/>
  </cols>
  <sheetData>
    <row r="1" spans="1:28" s="3" customFormat="1" ht="18.75" customHeight="1" x14ac:dyDescent="0.2">
      <c r="A1" s="2"/>
      <c r="B1" s="2"/>
      <c r="O1" s="4" t="str">
        <f>'1. паспорт местоположение'!$C$1</f>
        <v>Приложение  № _____</v>
      </c>
    </row>
    <row r="2" spans="1:28" s="3" customFormat="1" ht="18.75" customHeight="1" x14ac:dyDescent="0.3">
      <c r="A2" s="2"/>
      <c r="B2" s="2"/>
      <c r="O2" s="5" t="str">
        <f>'1. паспорт местоположение'!$C$2</f>
        <v>к приказу Минэнерго России</v>
      </c>
    </row>
    <row r="3" spans="1:28" s="3" customFormat="1" ht="18.75" x14ac:dyDescent="0.3">
      <c r="A3" s="6"/>
      <c r="B3" s="6"/>
      <c r="O3" s="5" t="str">
        <f>'1. паспорт местоположение'!$C$3</f>
        <v>от «__» _____ 201_ г. №___</v>
      </c>
    </row>
    <row r="4" spans="1:28" s="3" customFormat="1" ht="18.75" x14ac:dyDescent="0.3">
      <c r="A4" s="6"/>
      <c r="B4" s="6"/>
      <c r="L4" s="5"/>
    </row>
    <row r="5" spans="1:28" s="3" customFormat="1" ht="15.75" x14ac:dyDescent="0.2">
      <c r="A5" s="215" t="str">
        <f>'1. паспорт местоположение'!$A$5:$C$5</f>
        <v>Год раскрытия информации: 2025 год</v>
      </c>
      <c r="B5" s="215"/>
      <c r="C5" s="215"/>
      <c r="D5" s="215"/>
      <c r="E5" s="215"/>
      <c r="F5" s="215"/>
      <c r="G5" s="215"/>
      <c r="H5" s="215"/>
      <c r="I5" s="215"/>
      <c r="J5" s="215"/>
      <c r="K5" s="215"/>
      <c r="L5" s="215"/>
      <c r="M5" s="215"/>
      <c r="N5" s="215"/>
      <c r="O5" s="215"/>
      <c r="P5" s="61"/>
      <c r="Q5" s="61"/>
      <c r="R5" s="61"/>
      <c r="S5" s="61"/>
      <c r="T5" s="61"/>
      <c r="U5" s="61"/>
      <c r="V5" s="61"/>
      <c r="W5" s="61"/>
      <c r="X5" s="61"/>
      <c r="Y5" s="61"/>
      <c r="Z5" s="61"/>
      <c r="AA5" s="61"/>
      <c r="AB5" s="61"/>
    </row>
    <row r="6" spans="1:28" s="3" customFormat="1" ht="18.75" x14ac:dyDescent="0.3">
      <c r="A6" s="6"/>
      <c r="B6" s="6"/>
      <c r="L6" s="5"/>
    </row>
    <row r="7" spans="1:28" s="3" customFormat="1" ht="18.75" x14ac:dyDescent="0.2">
      <c r="A7" s="216" t="s">
        <v>3</v>
      </c>
      <c r="B7" s="216"/>
      <c r="C7" s="216"/>
      <c r="D7" s="216"/>
      <c r="E7" s="216"/>
      <c r="F7" s="216"/>
      <c r="G7" s="216"/>
      <c r="H7" s="216"/>
      <c r="I7" s="216"/>
      <c r="J7" s="216"/>
      <c r="K7" s="216"/>
      <c r="L7" s="216"/>
      <c r="M7" s="216"/>
      <c r="N7" s="216"/>
      <c r="O7" s="216"/>
      <c r="P7" s="8"/>
      <c r="Q7" s="8"/>
      <c r="R7" s="8"/>
      <c r="S7" s="8"/>
      <c r="T7" s="8"/>
      <c r="U7" s="8"/>
      <c r="V7" s="8"/>
      <c r="W7" s="8"/>
      <c r="X7" s="8"/>
      <c r="Y7" s="8"/>
      <c r="Z7" s="8"/>
    </row>
    <row r="8" spans="1:28" s="3" customFormat="1" ht="18.75" x14ac:dyDescent="0.2">
      <c r="A8" s="216"/>
      <c r="B8" s="216"/>
      <c r="C8" s="216"/>
      <c r="D8" s="216"/>
      <c r="E8" s="216"/>
      <c r="F8" s="216"/>
      <c r="G8" s="216"/>
      <c r="H8" s="216"/>
      <c r="I8" s="216"/>
      <c r="J8" s="216"/>
      <c r="K8" s="216"/>
      <c r="L8" s="216"/>
      <c r="M8" s="216"/>
      <c r="N8" s="216"/>
      <c r="O8" s="216"/>
      <c r="P8" s="8"/>
      <c r="Q8" s="8"/>
      <c r="R8" s="8"/>
      <c r="S8" s="8"/>
      <c r="T8" s="8"/>
      <c r="U8" s="8"/>
      <c r="V8" s="8"/>
      <c r="W8" s="8"/>
      <c r="X8" s="8"/>
      <c r="Y8" s="8"/>
      <c r="Z8" s="8"/>
    </row>
    <row r="9" spans="1:28" s="3" customFormat="1" ht="18.75" x14ac:dyDescent="0.2">
      <c r="A9" s="217" t="s">
        <v>4</v>
      </c>
      <c r="B9" s="217"/>
      <c r="C9" s="217"/>
      <c r="D9" s="217"/>
      <c r="E9" s="217"/>
      <c r="F9" s="217"/>
      <c r="G9" s="217"/>
      <c r="H9" s="217"/>
      <c r="I9" s="217"/>
      <c r="J9" s="217"/>
      <c r="K9" s="217"/>
      <c r="L9" s="217"/>
      <c r="M9" s="217"/>
      <c r="N9" s="217"/>
      <c r="O9" s="217"/>
      <c r="P9" s="8"/>
      <c r="Q9" s="8"/>
      <c r="R9" s="8"/>
      <c r="S9" s="8"/>
      <c r="T9" s="8"/>
      <c r="U9" s="8"/>
      <c r="V9" s="8"/>
      <c r="W9" s="8"/>
      <c r="X9" s="8"/>
      <c r="Y9" s="8"/>
      <c r="Z9" s="8"/>
    </row>
    <row r="10" spans="1:28" s="3" customFormat="1" ht="18.75" x14ac:dyDescent="0.2">
      <c r="A10" s="212" t="s">
        <v>5</v>
      </c>
      <c r="B10" s="212"/>
      <c r="C10" s="212"/>
      <c r="D10" s="212"/>
      <c r="E10" s="212"/>
      <c r="F10" s="212"/>
      <c r="G10" s="212"/>
      <c r="H10" s="212"/>
      <c r="I10" s="212"/>
      <c r="J10" s="212"/>
      <c r="K10" s="212"/>
      <c r="L10" s="212"/>
      <c r="M10" s="212"/>
      <c r="N10" s="212"/>
      <c r="O10" s="212"/>
      <c r="P10" s="8"/>
      <c r="Q10" s="8"/>
      <c r="R10" s="8"/>
      <c r="S10" s="8"/>
      <c r="T10" s="8"/>
      <c r="U10" s="8"/>
      <c r="V10" s="8"/>
      <c r="W10" s="8"/>
      <c r="X10" s="8"/>
      <c r="Y10" s="8"/>
      <c r="Z10" s="8"/>
    </row>
    <row r="11" spans="1:28" s="3" customFormat="1" ht="18.75" x14ac:dyDescent="0.2">
      <c r="A11" s="216"/>
      <c r="B11" s="216"/>
      <c r="C11" s="216"/>
      <c r="D11" s="216"/>
      <c r="E11" s="216"/>
      <c r="F11" s="216"/>
      <c r="G11" s="216"/>
      <c r="H11" s="216"/>
      <c r="I11" s="216"/>
      <c r="J11" s="216"/>
      <c r="K11" s="216"/>
      <c r="L11" s="216"/>
      <c r="M11" s="216"/>
      <c r="N11" s="216"/>
      <c r="O11" s="216"/>
      <c r="P11" s="8"/>
      <c r="Q11" s="8"/>
      <c r="R11" s="8"/>
      <c r="S11" s="8"/>
      <c r="T11" s="8"/>
      <c r="U11" s="8"/>
      <c r="V11" s="8"/>
      <c r="W11" s="8"/>
      <c r="X11" s="8"/>
      <c r="Y11" s="8"/>
      <c r="Z11" s="8"/>
    </row>
    <row r="12" spans="1:28" s="3" customFormat="1" ht="18.75" x14ac:dyDescent="0.2">
      <c r="A12" s="217" t="str">
        <f>'1. паспорт местоположение'!$A$12</f>
        <v>Р_СГЭС_17</v>
      </c>
      <c r="B12" s="217"/>
      <c r="C12" s="217"/>
      <c r="D12" s="217"/>
      <c r="E12" s="217"/>
      <c r="F12" s="217"/>
      <c r="G12" s="217"/>
      <c r="H12" s="217"/>
      <c r="I12" s="217"/>
      <c r="J12" s="217"/>
      <c r="K12" s="217"/>
      <c r="L12" s="217"/>
      <c r="M12" s="217"/>
      <c r="N12" s="217"/>
      <c r="O12" s="217"/>
      <c r="P12" s="8"/>
      <c r="Q12" s="8"/>
      <c r="R12" s="8"/>
      <c r="S12" s="8"/>
      <c r="T12" s="8"/>
      <c r="U12" s="8"/>
      <c r="V12" s="8"/>
      <c r="W12" s="8"/>
      <c r="X12" s="8"/>
      <c r="Y12" s="8"/>
      <c r="Z12" s="8"/>
    </row>
    <row r="13" spans="1:28" s="3" customFormat="1" ht="18.75" x14ac:dyDescent="0.2">
      <c r="A13" s="212" t="s">
        <v>6</v>
      </c>
      <c r="B13" s="212"/>
      <c r="C13" s="212"/>
      <c r="D13" s="212"/>
      <c r="E13" s="212"/>
      <c r="F13" s="212"/>
      <c r="G13" s="212"/>
      <c r="H13" s="212"/>
      <c r="I13" s="212"/>
      <c r="J13" s="212"/>
      <c r="K13" s="212"/>
      <c r="L13" s="212"/>
      <c r="M13" s="212"/>
      <c r="N13" s="212"/>
      <c r="O13" s="212"/>
      <c r="P13" s="8"/>
      <c r="Q13" s="8"/>
      <c r="R13" s="8"/>
      <c r="S13" s="8"/>
      <c r="T13" s="8"/>
      <c r="U13" s="8"/>
      <c r="V13" s="8"/>
      <c r="W13" s="8"/>
      <c r="X13" s="8"/>
      <c r="Y13" s="8"/>
      <c r="Z13" s="8"/>
    </row>
    <row r="14" spans="1:28" s="3" customFormat="1" ht="15.75" customHeight="1" x14ac:dyDescent="0.2">
      <c r="A14" s="220"/>
      <c r="B14" s="220"/>
      <c r="C14" s="220"/>
      <c r="D14" s="220"/>
      <c r="E14" s="220"/>
      <c r="F14" s="220"/>
      <c r="G14" s="220"/>
      <c r="H14" s="220"/>
      <c r="I14" s="220"/>
      <c r="J14" s="220"/>
      <c r="K14" s="220"/>
      <c r="L14" s="220"/>
      <c r="M14" s="220"/>
      <c r="N14" s="220"/>
      <c r="O14" s="220"/>
      <c r="P14" s="12"/>
      <c r="Q14" s="12"/>
      <c r="R14" s="12"/>
      <c r="S14" s="12"/>
      <c r="T14" s="12"/>
      <c r="U14" s="12"/>
      <c r="V14" s="12"/>
      <c r="W14" s="12"/>
      <c r="X14" s="12"/>
      <c r="Y14" s="12"/>
      <c r="Z14" s="12"/>
    </row>
    <row r="15" spans="1:28" s="13" customFormat="1" ht="45.75" customHeight="1" x14ac:dyDescent="0.2">
      <c r="A15" s="211" t="str">
        <f>'1. паспорт местоположение'!$A$15</f>
        <v>Приобретение трансформатора ТМГ-400/6/0,4 - 1шт.</v>
      </c>
      <c r="B15" s="211"/>
      <c r="C15" s="211"/>
      <c r="D15" s="211"/>
      <c r="E15" s="211"/>
      <c r="F15" s="211"/>
      <c r="G15" s="211"/>
      <c r="H15" s="211"/>
      <c r="I15" s="211"/>
      <c r="J15" s="211"/>
      <c r="K15" s="211"/>
      <c r="L15" s="211"/>
      <c r="M15" s="211"/>
      <c r="N15" s="211"/>
      <c r="O15" s="211"/>
      <c r="P15" s="10"/>
      <c r="Q15" s="10"/>
      <c r="R15" s="10"/>
      <c r="S15" s="10"/>
      <c r="T15" s="10"/>
      <c r="U15" s="10"/>
      <c r="V15" s="10"/>
      <c r="W15" s="10"/>
      <c r="X15" s="10"/>
      <c r="Y15" s="10"/>
      <c r="Z15" s="10"/>
    </row>
    <row r="16" spans="1:28" s="13" customFormat="1" ht="15" customHeight="1" x14ac:dyDescent="0.2">
      <c r="A16" s="212" t="s">
        <v>7</v>
      </c>
      <c r="B16" s="212"/>
      <c r="C16" s="212"/>
      <c r="D16" s="212"/>
      <c r="E16" s="212"/>
      <c r="F16" s="212"/>
      <c r="G16" s="212"/>
      <c r="H16" s="212"/>
      <c r="I16" s="212"/>
      <c r="J16" s="212"/>
      <c r="K16" s="212"/>
      <c r="L16" s="212"/>
      <c r="M16" s="212"/>
      <c r="N16" s="212"/>
      <c r="O16" s="212"/>
      <c r="P16" s="11"/>
      <c r="Q16" s="11"/>
      <c r="R16" s="11"/>
      <c r="S16" s="11"/>
      <c r="T16" s="11"/>
      <c r="U16" s="11"/>
      <c r="V16" s="11"/>
      <c r="W16" s="11"/>
      <c r="X16" s="11"/>
      <c r="Y16" s="11"/>
      <c r="Z16" s="11"/>
    </row>
    <row r="17" spans="1:26" s="13" customFormat="1" ht="15" customHeight="1" x14ac:dyDescent="0.2">
      <c r="A17" s="220"/>
      <c r="B17" s="220"/>
      <c r="C17" s="220"/>
      <c r="D17" s="220"/>
      <c r="E17" s="220"/>
      <c r="F17" s="220"/>
      <c r="G17" s="220"/>
      <c r="H17" s="220"/>
      <c r="I17" s="220"/>
      <c r="J17" s="220"/>
      <c r="K17" s="220"/>
      <c r="L17" s="220"/>
      <c r="M17" s="220"/>
      <c r="N17" s="220"/>
      <c r="O17" s="220"/>
      <c r="P17" s="12"/>
      <c r="Q17" s="12"/>
      <c r="R17" s="12"/>
      <c r="S17" s="12"/>
      <c r="T17" s="12"/>
      <c r="U17" s="12"/>
      <c r="V17" s="12"/>
      <c r="W17" s="12"/>
    </row>
    <row r="18" spans="1:26" s="13" customFormat="1" ht="91.5" customHeight="1" x14ac:dyDescent="0.2">
      <c r="A18" s="250" t="s">
        <v>171</v>
      </c>
      <c r="B18" s="250"/>
      <c r="C18" s="250"/>
      <c r="D18" s="250"/>
      <c r="E18" s="250"/>
      <c r="F18" s="250"/>
      <c r="G18" s="250"/>
      <c r="H18" s="250"/>
      <c r="I18" s="250"/>
      <c r="J18" s="250"/>
      <c r="K18" s="250"/>
      <c r="L18" s="250"/>
      <c r="M18" s="250"/>
      <c r="N18" s="250"/>
      <c r="O18" s="250"/>
      <c r="P18" s="14"/>
      <c r="Q18" s="14"/>
      <c r="R18" s="14"/>
      <c r="S18" s="14"/>
      <c r="T18" s="14"/>
      <c r="U18" s="14"/>
      <c r="V18" s="14"/>
      <c r="W18" s="14"/>
      <c r="X18" s="14"/>
      <c r="Y18" s="14"/>
      <c r="Z18" s="14"/>
    </row>
    <row r="19" spans="1:26" s="13" customFormat="1" ht="78" customHeight="1" x14ac:dyDescent="0.2">
      <c r="A19" s="218" t="s">
        <v>9</v>
      </c>
      <c r="B19" s="218" t="s">
        <v>172</v>
      </c>
      <c r="C19" s="218" t="s">
        <v>173</v>
      </c>
      <c r="D19" s="218" t="s">
        <v>174</v>
      </c>
      <c r="E19" s="251" t="s">
        <v>175</v>
      </c>
      <c r="F19" s="252"/>
      <c r="G19" s="252"/>
      <c r="H19" s="252"/>
      <c r="I19" s="253"/>
      <c r="J19" s="218" t="s">
        <v>176</v>
      </c>
      <c r="K19" s="218"/>
      <c r="L19" s="218"/>
      <c r="M19" s="218"/>
      <c r="N19" s="218"/>
      <c r="O19" s="218"/>
      <c r="P19" s="12"/>
      <c r="Q19" s="12"/>
      <c r="R19" s="12"/>
      <c r="S19" s="12"/>
      <c r="T19" s="12"/>
      <c r="U19" s="12"/>
      <c r="V19" s="12"/>
      <c r="W19" s="12"/>
    </row>
    <row r="20" spans="1:26" s="13" customFormat="1" ht="51" customHeight="1" x14ac:dyDescent="0.2">
      <c r="A20" s="218"/>
      <c r="B20" s="218"/>
      <c r="C20" s="218"/>
      <c r="D20" s="218"/>
      <c r="E20" s="27" t="s">
        <v>177</v>
      </c>
      <c r="F20" s="27" t="s">
        <v>178</v>
      </c>
      <c r="G20" s="27" t="s">
        <v>179</v>
      </c>
      <c r="H20" s="27" t="s">
        <v>180</v>
      </c>
      <c r="I20" s="27" t="s">
        <v>181</v>
      </c>
      <c r="J20" s="27" t="s">
        <v>182</v>
      </c>
      <c r="K20" s="27" t="s">
        <v>183</v>
      </c>
      <c r="L20" s="62" t="s">
        <v>184</v>
      </c>
      <c r="M20" s="63" t="s">
        <v>185</v>
      </c>
      <c r="N20" s="63" t="s">
        <v>186</v>
      </c>
      <c r="O20" s="63" t="s">
        <v>187</v>
      </c>
      <c r="P20" s="12"/>
      <c r="Q20" s="12"/>
      <c r="R20" s="12"/>
      <c r="S20" s="12"/>
      <c r="T20" s="12"/>
      <c r="U20" s="12"/>
      <c r="V20" s="12"/>
      <c r="W20" s="12"/>
    </row>
    <row r="21" spans="1:26" s="13" customFormat="1" ht="16.5" customHeight="1" x14ac:dyDescent="0.2">
      <c r="A21" s="17">
        <v>1</v>
      </c>
      <c r="B21" s="16">
        <v>2</v>
      </c>
      <c r="C21" s="17">
        <v>3</v>
      </c>
      <c r="D21" s="16">
        <v>4</v>
      </c>
      <c r="E21" s="17">
        <v>5</v>
      </c>
      <c r="F21" s="16">
        <v>6</v>
      </c>
      <c r="G21" s="17">
        <v>7</v>
      </c>
      <c r="H21" s="16">
        <v>8</v>
      </c>
      <c r="I21" s="17">
        <v>9</v>
      </c>
      <c r="J21" s="16">
        <v>10</v>
      </c>
      <c r="K21" s="17">
        <v>11</v>
      </c>
      <c r="L21" s="16">
        <v>12</v>
      </c>
      <c r="M21" s="17">
        <v>13</v>
      </c>
      <c r="N21" s="16">
        <v>14</v>
      </c>
      <c r="O21" s="17">
        <v>15</v>
      </c>
      <c r="P21" s="12"/>
      <c r="Q21" s="12"/>
      <c r="R21" s="12"/>
      <c r="S21" s="12"/>
      <c r="T21" s="12"/>
      <c r="U21" s="12"/>
      <c r="V21" s="12"/>
      <c r="W21" s="12"/>
    </row>
    <row r="22" spans="1:26" s="13" customFormat="1" ht="47.25" x14ac:dyDescent="0.2">
      <c r="A22" s="64" t="s">
        <v>188</v>
      </c>
      <c r="B22" s="64" t="s">
        <v>188</v>
      </c>
      <c r="C22" s="64" t="s">
        <v>188</v>
      </c>
      <c r="D22" s="64" t="s">
        <v>188</v>
      </c>
      <c r="E22" s="64" t="s">
        <v>188</v>
      </c>
      <c r="F22" s="64" t="s">
        <v>188</v>
      </c>
      <c r="G22" s="64" t="s">
        <v>188</v>
      </c>
      <c r="H22" s="64" t="s">
        <v>188</v>
      </c>
      <c r="I22" s="64" t="s">
        <v>188</v>
      </c>
      <c r="J22" s="64" t="s">
        <v>188</v>
      </c>
      <c r="K22" s="64" t="s">
        <v>188</v>
      </c>
      <c r="L22" s="64" t="s">
        <v>188</v>
      </c>
      <c r="M22" s="64" t="s">
        <v>188</v>
      </c>
      <c r="N22" s="64" t="s">
        <v>188</v>
      </c>
      <c r="O22" s="64" t="s">
        <v>188</v>
      </c>
      <c r="P22" s="12"/>
      <c r="Q22" s="12"/>
      <c r="R22" s="12"/>
      <c r="S22" s="12"/>
      <c r="T22" s="12"/>
      <c r="U22" s="12"/>
    </row>
  </sheetData>
  <mergeCells count="19">
    <mergeCell ref="A17:O17"/>
    <mergeCell ref="A5:O5"/>
    <mergeCell ref="A7:O7"/>
    <mergeCell ref="A8:O8"/>
    <mergeCell ref="A9:O9"/>
    <mergeCell ref="A10:O10"/>
    <mergeCell ref="A11:O11"/>
    <mergeCell ref="A12:O12"/>
    <mergeCell ref="A13:O13"/>
    <mergeCell ref="A14:O14"/>
    <mergeCell ref="A15:O15"/>
    <mergeCell ref="A16:O16"/>
    <mergeCell ref="A18:O18"/>
    <mergeCell ref="A19:A20"/>
    <mergeCell ref="B19:B20"/>
    <mergeCell ref="C19:C20"/>
    <mergeCell ref="D19:D20"/>
    <mergeCell ref="E19:I19"/>
    <mergeCell ref="J19:O19"/>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53E03C-7831-4266-B483-8EF4321690BB}">
  <sheetPr codeName="Лист10">
    <pageSetUpPr fitToPage="1"/>
  </sheetPr>
  <dimension ref="A1:W101"/>
  <sheetViews>
    <sheetView view="pageBreakPreview" topLeftCell="A19" zoomScale="85" zoomScaleNormal="100" zoomScaleSheetLayoutView="85" workbookViewId="0">
      <pane xSplit="1" topLeftCell="B1" activePane="topRight" state="frozen"/>
      <selection activeCell="A9" sqref="A9:O9"/>
      <selection pane="topRight" activeCell="B29" sqref="B29"/>
    </sheetView>
  </sheetViews>
  <sheetFormatPr defaultColWidth="8.85546875" defaultRowHeight="15" x14ac:dyDescent="0.25"/>
  <cols>
    <col min="1" max="1" width="43.28515625" customWidth="1"/>
    <col min="2" max="2" width="17.7109375" customWidth="1"/>
    <col min="3" max="3" width="15.42578125" customWidth="1"/>
    <col min="4" max="4" width="15.7109375" customWidth="1"/>
    <col min="5" max="5" width="14.5703125" customWidth="1"/>
    <col min="6" max="6" width="17.140625" customWidth="1"/>
    <col min="7" max="7" width="15.5703125" customWidth="1"/>
    <col min="8" max="9" width="13.5703125" bestFit="1" customWidth="1"/>
    <col min="10" max="10" width="13.42578125" customWidth="1"/>
    <col min="11" max="12" width="13.5703125" bestFit="1" customWidth="1"/>
    <col min="13" max="14" width="16.7109375" customWidth="1"/>
    <col min="15" max="18" width="15.5703125" customWidth="1"/>
    <col min="19" max="23" width="14.42578125" customWidth="1"/>
  </cols>
  <sheetData>
    <row r="1" spans="1:19" s="3" customFormat="1" ht="18.75" customHeight="1" x14ac:dyDescent="0.2">
      <c r="A1" s="65"/>
      <c r="B1" s="65"/>
      <c r="C1" s="65"/>
      <c r="D1" s="65"/>
      <c r="E1" s="65"/>
      <c r="F1" s="65"/>
      <c r="G1" s="65"/>
      <c r="H1" s="65"/>
      <c r="I1" s="65"/>
      <c r="J1" s="65"/>
      <c r="K1" s="65"/>
      <c r="L1" s="65"/>
      <c r="M1" s="66"/>
      <c r="S1" s="67" t="str">
        <f>'1. паспорт местоположение'!$C$1</f>
        <v>Приложение  № _____</v>
      </c>
    </row>
    <row r="2" spans="1:19" s="3" customFormat="1" ht="18.75" customHeight="1" x14ac:dyDescent="0.25">
      <c r="A2" s="65"/>
      <c r="B2" s="65"/>
      <c r="C2" s="65"/>
      <c r="D2" s="65"/>
      <c r="E2" s="65"/>
      <c r="F2" s="65"/>
      <c r="G2" s="65"/>
      <c r="H2" s="65"/>
      <c r="I2" s="65"/>
      <c r="J2" s="65"/>
      <c r="K2" s="65"/>
      <c r="L2" s="65"/>
      <c r="M2" s="66"/>
      <c r="S2" s="68" t="str">
        <f>'1. паспорт местоположение'!$C$2</f>
        <v>к приказу Минэнерго России</v>
      </c>
    </row>
    <row r="3" spans="1:19" s="3" customFormat="1" ht="15.75" x14ac:dyDescent="0.25">
      <c r="A3" s="65"/>
      <c r="B3" s="65"/>
      <c r="C3" s="65"/>
      <c r="D3" s="65"/>
      <c r="E3" s="65"/>
      <c r="F3" s="65"/>
      <c r="G3" s="65"/>
      <c r="H3" s="65"/>
      <c r="I3" s="65"/>
      <c r="J3" s="65"/>
      <c r="K3" s="65"/>
      <c r="L3" s="65"/>
      <c r="M3" s="66"/>
      <c r="S3" s="68" t="str">
        <f>'1. паспорт местоположение'!$C$3</f>
        <v>от «__» _____ 201_ г. №___</v>
      </c>
    </row>
    <row r="4" spans="1:19" s="3" customFormat="1" ht="15.75" x14ac:dyDescent="0.2">
      <c r="A4" s="65"/>
      <c r="B4" s="65"/>
      <c r="C4" s="65"/>
      <c r="D4" s="65"/>
      <c r="E4" s="65"/>
      <c r="F4" s="65"/>
      <c r="G4" s="65"/>
      <c r="H4" s="65"/>
      <c r="I4" s="65"/>
      <c r="J4" s="65"/>
      <c r="K4" s="65"/>
      <c r="L4" s="65"/>
      <c r="M4" s="65"/>
    </row>
    <row r="5" spans="1:19" s="3" customFormat="1" ht="18.75" customHeight="1" x14ac:dyDescent="0.2">
      <c r="A5" s="258" t="str">
        <f>'1. паспорт местоположение'!$A$5:$C$5</f>
        <v>Год раскрытия информации: 2025 год</v>
      </c>
      <c r="B5" s="258"/>
      <c r="C5" s="258"/>
      <c r="D5" s="258"/>
      <c r="E5" s="258"/>
      <c r="F5" s="258"/>
      <c r="G5" s="258"/>
      <c r="H5" s="258"/>
      <c r="I5" s="258"/>
      <c r="J5" s="258"/>
      <c r="K5" s="258"/>
      <c r="L5" s="258"/>
      <c r="M5" s="258"/>
      <c r="N5" s="258"/>
      <c r="O5" s="258"/>
      <c r="P5" s="258"/>
      <c r="Q5" s="258"/>
      <c r="R5" s="258"/>
      <c r="S5" s="258"/>
    </row>
    <row r="6" spans="1:19" s="3" customFormat="1" ht="15.75" x14ac:dyDescent="0.2">
      <c r="A6" s="65"/>
      <c r="B6" s="65"/>
      <c r="C6" s="65"/>
      <c r="D6" s="65"/>
      <c r="E6" s="65"/>
      <c r="F6" s="65"/>
      <c r="G6" s="65"/>
      <c r="H6" s="65"/>
      <c r="I6" s="65"/>
      <c r="J6" s="65"/>
      <c r="K6" s="65"/>
      <c r="L6" s="65"/>
      <c r="M6" s="65"/>
    </row>
    <row r="7" spans="1:19" s="3" customFormat="1" ht="20.25" x14ac:dyDescent="0.2">
      <c r="A7" s="259" t="s">
        <v>3</v>
      </c>
      <c r="B7" s="259"/>
      <c r="C7" s="259"/>
      <c r="D7" s="259"/>
      <c r="E7" s="259"/>
      <c r="F7" s="259"/>
      <c r="G7" s="259"/>
      <c r="H7" s="259"/>
      <c r="I7" s="259"/>
      <c r="J7" s="259"/>
      <c r="K7" s="259"/>
      <c r="L7" s="259"/>
      <c r="M7" s="259"/>
      <c r="N7" s="259"/>
      <c r="O7" s="259"/>
      <c r="P7" s="259"/>
      <c r="Q7" s="259"/>
      <c r="R7" s="259"/>
      <c r="S7" s="259"/>
    </row>
    <row r="8" spans="1:19" s="3" customFormat="1" ht="15.75" x14ac:dyDescent="0.2">
      <c r="A8" s="65"/>
      <c r="B8" s="65"/>
      <c r="C8" s="65"/>
      <c r="D8" s="65"/>
      <c r="E8" s="65"/>
      <c r="F8" s="65"/>
      <c r="G8" s="65"/>
      <c r="H8" s="65"/>
      <c r="I8" s="65"/>
      <c r="J8" s="65"/>
      <c r="K8" s="65"/>
      <c r="L8" s="65"/>
      <c r="M8" s="65"/>
    </row>
    <row r="9" spans="1:19" s="3" customFormat="1" ht="18.75" customHeight="1" x14ac:dyDescent="0.2">
      <c r="A9" s="214" t="s">
        <v>4</v>
      </c>
      <c r="B9" s="214"/>
      <c r="C9" s="214"/>
      <c r="D9" s="214"/>
      <c r="E9" s="214"/>
      <c r="F9" s="214"/>
      <c r="G9" s="214"/>
      <c r="H9" s="214"/>
      <c r="I9" s="214"/>
      <c r="J9" s="214"/>
      <c r="K9" s="214"/>
      <c r="L9" s="214"/>
      <c r="M9" s="214"/>
      <c r="N9" s="214"/>
      <c r="O9" s="214"/>
      <c r="P9" s="214"/>
      <c r="Q9" s="214"/>
      <c r="R9" s="214"/>
      <c r="S9" s="214"/>
    </row>
    <row r="10" spans="1:19" s="3" customFormat="1" ht="18.75" customHeight="1" x14ac:dyDescent="0.2">
      <c r="A10" s="212" t="s">
        <v>5</v>
      </c>
      <c r="B10" s="212"/>
      <c r="C10" s="212"/>
      <c r="D10" s="212"/>
      <c r="E10" s="212"/>
      <c r="F10" s="212"/>
      <c r="G10" s="212"/>
      <c r="H10" s="212"/>
      <c r="I10" s="212"/>
      <c r="J10" s="212"/>
      <c r="K10" s="212"/>
      <c r="L10" s="212"/>
      <c r="M10" s="212"/>
      <c r="N10" s="212"/>
      <c r="O10" s="212"/>
      <c r="P10" s="212"/>
      <c r="Q10" s="212"/>
      <c r="R10" s="212"/>
      <c r="S10" s="212"/>
    </row>
    <row r="11" spans="1:19" s="3" customFormat="1" ht="15.75" x14ac:dyDescent="0.2">
      <c r="A11" s="65"/>
      <c r="B11" s="65"/>
      <c r="C11" s="65"/>
      <c r="D11" s="65"/>
      <c r="E11" s="65"/>
      <c r="F11" s="65"/>
      <c r="G11" s="65"/>
      <c r="H11" s="65"/>
      <c r="I11" s="65"/>
      <c r="J11" s="65"/>
      <c r="K11" s="65"/>
      <c r="L11" s="65"/>
      <c r="M11" s="65"/>
    </row>
    <row r="12" spans="1:19" s="3" customFormat="1" ht="18.75" customHeight="1" x14ac:dyDescent="0.2">
      <c r="A12" s="260" t="str">
        <f>'1. паспорт местоположение'!$A$12</f>
        <v>Р_СГЭС_17</v>
      </c>
      <c r="B12" s="260"/>
      <c r="C12" s="260"/>
      <c r="D12" s="260"/>
      <c r="E12" s="260"/>
      <c r="F12" s="260"/>
      <c r="G12" s="260"/>
      <c r="H12" s="260"/>
      <c r="I12" s="260"/>
      <c r="J12" s="260"/>
      <c r="K12" s="260"/>
      <c r="L12" s="260"/>
      <c r="M12" s="260"/>
      <c r="N12" s="260"/>
      <c r="O12" s="260"/>
      <c r="P12" s="260"/>
      <c r="Q12" s="260"/>
      <c r="R12" s="260"/>
      <c r="S12" s="260"/>
    </row>
    <row r="13" spans="1:19" s="3" customFormat="1" ht="18.75" customHeight="1" x14ac:dyDescent="0.2">
      <c r="A13" s="212" t="s">
        <v>6</v>
      </c>
      <c r="B13" s="212"/>
      <c r="C13" s="212"/>
      <c r="D13" s="212"/>
      <c r="E13" s="212"/>
      <c r="F13" s="212"/>
      <c r="G13" s="212"/>
      <c r="H13" s="212"/>
      <c r="I13" s="212"/>
      <c r="J13" s="212"/>
      <c r="K13" s="212"/>
      <c r="L13" s="212"/>
      <c r="M13" s="212"/>
      <c r="N13" s="212"/>
      <c r="O13" s="212"/>
      <c r="P13" s="212"/>
      <c r="Q13" s="212"/>
      <c r="R13" s="212"/>
      <c r="S13" s="212"/>
    </row>
    <row r="14" spans="1:19" s="3" customFormat="1" ht="15.75" customHeight="1" x14ac:dyDescent="0.2">
      <c r="A14" s="65"/>
      <c r="B14" s="65"/>
      <c r="C14" s="65"/>
      <c r="D14" s="65"/>
      <c r="E14" s="65"/>
      <c r="F14" s="65"/>
      <c r="G14" s="65"/>
      <c r="H14" s="65"/>
      <c r="I14" s="65"/>
      <c r="J14" s="65"/>
      <c r="K14" s="65"/>
      <c r="L14" s="65"/>
      <c r="M14" s="65"/>
    </row>
    <row r="15" spans="1:19" s="13" customFormat="1" ht="78.75" customHeight="1" x14ac:dyDescent="0.2">
      <c r="A15" s="256" t="str">
        <f>'1. паспорт местоположение'!$A$15</f>
        <v>Приобретение трансформатора ТМГ-400/6/0,4 - 1шт.</v>
      </c>
      <c r="B15" s="256"/>
      <c r="C15" s="256"/>
      <c r="D15" s="256"/>
      <c r="E15" s="256"/>
      <c r="F15" s="256"/>
      <c r="G15" s="256"/>
      <c r="H15" s="256"/>
      <c r="I15" s="256"/>
      <c r="J15" s="256"/>
      <c r="K15" s="256"/>
      <c r="L15" s="256"/>
      <c r="M15" s="256"/>
      <c r="N15" s="256"/>
      <c r="O15" s="256"/>
      <c r="P15" s="256"/>
      <c r="Q15" s="256"/>
      <c r="R15" s="256"/>
      <c r="S15" s="256"/>
    </row>
    <row r="16" spans="1:19" s="13" customFormat="1" ht="15" customHeight="1" x14ac:dyDescent="0.2">
      <c r="A16" s="212" t="s">
        <v>7</v>
      </c>
      <c r="B16" s="212"/>
      <c r="C16" s="212"/>
      <c r="D16" s="212"/>
      <c r="E16" s="212"/>
      <c r="F16" s="212"/>
      <c r="G16" s="212"/>
      <c r="H16" s="212"/>
      <c r="I16" s="212"/>
      <c r="J16" s="212"/>
      <c r="K16" s="212"/>
      <c r="L16" s="212"/>
      <c r="M16" s="212"/>
      <c r="N16" s="212"/>
      <c r="O16" s="212"/>
      <c r="P16" s="212"/>
      <c r="Q16" s="212"/>
      <c r="R16" s="212"/>
      <c r="S16" s="212"/>
    </row>
    <row r="17" spans="1:20" s="13" customFormat="1" ht="15" customHeight="1" x14ac:dyDescent="0.2">
      <c r="A17" s="65"/>
      <c r="B17" s="69"/>
      <c r="C17" s="65"/>
      <c r="D17" s="65"/>
      <c r="E17" s="65"/>
      <c r="F17" s="65"/>
      <c r="G17" s="65"/>
      <c r="H17" s="65"/>
      <c r="I17" s="65"/>
      <c r="J17" s="65"/>
      <c r="K17" s="65"/>
      <c r="L17" s="65"/>
      <c r="M17" s="65"/>
    </row>
    <row r="18" spans="1:20" s="13" customFormat="1" ht="24.75" customHeight="1" x14ac:dyDescent="0.2">
      <c r="A18" s="211" t="s">
        <v>189</v>
      </c>
      <c r="B18" s="217"/>
      <c r="C18" s="217"/>
      <c r="D18" s="217"/>
      <c r="E18" s="217"/>
      <c r="F18" s="217"/>
      <c r="G18" s="217"/>
      <c r="H18" s="217"/>
      <c r="I18" s="217"/>
      <c r="J18" s="217"/>
      <c r="K18" s="217"/>
      <c r="L18" s="217"/>
      <c r="M18" s="217"/>
      <c r="N18" s="217"/>
      <c r="O18" s="217"/>
      <c r="P18" s="217"/>
      <c r="Q18" s="217"/>
      <c r="R18" s="217"/>
      <c r="S18" s="217"/>
    </row>
    <row r="19" spans="1:20" s="13" customFormat="1" ht="15" customHeight="1" x14ac:dyDescent="0.2">
      <c r="A19" s="212"/>
      <c r="B19" s="212"/>
      <c r="C19" s="212"/>
      <c r="D19" s="212"/>
      <c r="E19" s="212"/>
      <c r="F19" s="212"/>
      <c r="G19" s="212"/>
      <c r="H19" s="212"/>
      <c r="I19" s="212"/>
      <c r="J19" s="212"/>
      <c r="K19" s="212"/>
      <c r="L19" s="212"/>
      <c r="M19" s="212"/>
      <c r="N19" s="212"/>
      <c r="O19" s="212"/>
      <c r="P19" s="212"/>
      <c r="Q19" s="212"/>
      <c r="R19" s="212"/>
      <c r="S19" s="212"/>
    </row>
    <row r="20" spans="1:20" s="13" customFormat="1" ht="15" customHeight="1" x14ac:dyDescent="0.2">
      <c r="A20" s="65"/>
      <c r="B20" s="65"/>
      <c r="C20" s="65"/>
      <c r="D20" s="65"/>
      <c r="E20" s="65"/>
      <c r="F20" s="65"/>
      <c r="G20" s="65"/>
      <c r="H20" s="65"/>
      <c r="I20" s="65"/>
      <c r="J20" s="65"/>
      <c r="K20" s="65"/>
      <c r="L20" s="65"/>
      <c r="M20" s="65"/>
      <c r="N20" s="65"/>
      <c r="O20" s="65"/>
      <c r="P20" s="65"/>
      <c r="Q20" s="65"/>
      <c r="R20" s="65"/>
      <c r="S20" s="65"/>
    </row>
    <row r="21" spans="1:20" s="13" customFormat="1" ht="15" customHeight="1" x14ac:dyDescent="0.2">
      <c r="A21" s="65"/>
      <c r="B21" s="65"/>
      <c r="C21" s="65"/>
      <c r="D21" s="65"/>
      <c r="E21" s="65"/>
      <c r="F21" s="65"/>
      <c r="G21" s="65"/>
      <c r="H21" s="65"/>
      <c r="I21" s="65"/>
      <c r="J21" s="65"/>
      <c r="K21" s="65"/>
      <c r="L21" s="65"/>
      <c r="M21" s="65"/>
      <c r="N21" s="65"/>
      <c r="O21" s="65"/>
      <c r="P21" s="65"/>
      <c r="Q21" s="65"/>
      <c r="R21" s="65"/>
      <c r="S21" s="65"/>
    </row>
    <row r="22" spans="1:20" s="13" customFormat="1" ht="15" customHeight="1" x14ac:dyDescent="0.2">
      <c r="A22" s="65"/>
      <c r="B22" s="65"/>
      <c r="C22" s="65"/>
      <c r="D22" s="65"/>
      <c r="E22" s="65"/>
      <c r="F22" s="65"/>
      <c r="G22" s="65"/>
      <c r="H22" s="65"/>
      <c r="I22" s="65"/>
      <c r="J22" s="65"/>
      <c r="K22" s="65"/>
      <c r="L22" s="65"/>
      <c r="M22" s="65"/>
      <c r="N22" s="65"/>
      <c r="O22" s="65"/>
      <c r="P22" s="65"/>
      <c r="Q22" s="65"/>
      <c r="R22" s="65"/>
      <c r="S22" s="65"/>
    </row>
    <row r="23" spans="1:20" ht="16.5" thickBot="1" x14ac:dyDescent="0.3">
      <c r="A23" s="70"/>
      <c r="B23" s="70"/>
      <c r="C23" s="70"/>
      <c r="D23" s="70"/>
      <c r="E23" s="70"/>
      <c r="F23" s="70"/>
      <c r="G23" s="70"/>
      <c r="H23" s="70"/>
      <c r="I23" s="70"/>
      <c r="J23" s="70"/>
      <c r="K23" s="70"/>
      <c r="L23" s="70"/>
      <c r="M23" s="70"/>
      <c r="N23" s="70"/>
      <c r="O23" s="70"/>
      <c r="P23" s="70"/>
      <c r="Q23" s="70"/>
      <c r="R23" s="70"/>
      <c r="S23" s="70"/>
      <c r="T23" s="70"/>
    </row>
    <row r="24" spans="1:20" ht="14.25" customHeight="1" x14ac:dyDescent="0.25">
      <c r="A24" s="71" t="s">
        <v>190</v>
      </c>
      <c r="B24" s="72" t="s">
        <v>191</v>
      </c>
      <c r="C24" s="73"/>
      <c r="T24" s="74"/>
    </row>
    <row r="25" spans="1:20" ht="12.75" customHeight="1" x14ac:dyDescent="0.25">
      <c r="A25" s="75" t="s">
        <v>192</v>
      </c>
      <c r="B25" s="76">
        <v>401347.22</v>
      </c>
      <c r="C25" s="46"/>
      <c r="D25" s="257"/>
      <c r="E25" s="257"/>
      <c r="F25" s="77"/>
      <c r="G25" s="77"/>
      <c r="H25" s="77"/>
      <c r="I25" s="77"/>
      <c r="J25" s="77"/>
      <c r="K25" s="77"/>
      <c r="L25" s="77"/>
      <c r="M25" s="77"/>
      <c r="N25" s="77"/>
      <c r="O25" s="77"/>
      <c r="P25" s="77"/>
      <c r="Q25" s="77"/>
      <c r="R25" s="77"/>
      <c r="S25" s="46"/>
      <c r="T25" s="74"/>
    </row>
    <row r="26" spans="1:20" ht="17.25" customHeight="1" x14ac:dyDescent="0.25">
      <c r="A26" s="75" t="s">
        <v>193</v>
      </c>
      <c r="B26" s="76">
        <f>SUM(B58:R58)</f>
        <v>4171.7923830000027</v>
      </c>
      <c r="C26" s="46"/>
      <c r="D26" s="254" t="s">
        <v>194</v>
      </c>
      <c r="E26" s="254"/>
      <c r="F26" s="254"/>
      <c r="G26" s="78">
        <f>IF(B93="исключен","проект исключен",IF(SUM(B88:W88)=0,"не окупается",SUM(B88:W88)))</f>
        <v>1</v>
      </c>
      <c r="H26" s="79"/>
      <c r="I26" s="80"/>
      <c r="J26" s="80"/>
      <c r="K26" s="80"/>
      <c r="L26" s="80"/>
      <c r="M26" s="80"/>
      <c r="N26" s="80"/>
      <c r="O26" s="80"/>
      <c r="P26" s="80"/>
      <c r="Q26" s="80"/>
      <c r="R26" s="80"/>
      <c r="T26" s="74"/>
    </row>
    <row r="27" spans="1:20" ht="16.5" customHeight="1" x14ac:dyDescent="0.25">
      <c r="A27" s="75" t="s">
        <v>195</v>
      </c>
      <c r="B27" s="76">
        <v>5</v>
      </c>
      <c r="C27" s="46"/>
      <c r="D27" s="254" t="s">
        <v>196</v>
      </c>
      <c r="E27" s="254"/>
      <c r="F27" s="254"/>
      <c r="G27" s="78">
        <f>IF(B93="исключен","проект исключен",IF(SUM(B89:W89)=0,"не окупается",SUM(B89:W89)))</f>
        <v>1</v>
      </c>
      <c r="H27" s="80"/>
      <c r="I27" s="80"/>
      <c r="J27" s="80"/>
      <c r="K27" s="80"/>
      <c r="L27" s="80"/>
      <c r="M27" s="80"/>
      <c r="N27" s="80"/>
      <c r="O27" s="80"/>
      <c r="P27" s="80"/>
      <c r="Q27" s="80"/>
      <c r="R27" s="80"/>
      <c r="T27" s="74"/>
    </row>
    <row r="28" spans="1:20" ht="24" customHeight="1" x14ac:dyDescent="0.25">
      <c r="A28" s="75" t="s">
        <v>197</v>
      </c>
      <c r="B28" s="76">
        <v>1</v>
      </c>
      <c r="C28" s="46"/>
      <c r="D28" s="255" t="s">
        <v>198</v>
      </c>
      <c r="E28" s="255"/>
      <c r="F28" s="255"/>
      <c r="G28" s="81">
        <f>IFERROR(IF(B92=0,0,INDEX(A1:W100,86,MATCH(B92+15,45:45,0))),0)</f>
        <v>18381752.948618826</v>
      </c>
      <c r="H28" s="82"/>
      <c r="I28" s="82"/>
      <c r="J28" s="82"/>
      <c r="K28" s="82"/>
      <c r="L28" s="82"/>
      <c r="M28" s="82"/>
      <c r="N28" s="82"/>
      <c r="O28" s="82"/>
      <c r="P28" s="82"/>
      <c r="Q28" s="82"/>
      <c r="R28" s="82"/>
      <c r="T28" s="74"/>
    </row>
    <row r="29" spans="1:20" ht="17.25" customHeight="1" x14ac:dyDescent="0.25">
      <c r="A29" s="75" t="s">
        <v>199</v>
      </c>
      <c r="B29" s="76">
        <f>SUM(B60:R60)+SUM(B59:R59)</f>
        <v>0</v>
      </c>
      <c r="C29" s="46"/>
      <c r="D29" s="83"/>
      <c r="E29" s="83"/>
      <c r="F29" s="83"/>
      <c r="G29" s="83"/>
      <c r="H29" s="83"/>
      <c r="I29" s="83"/>
      <c r="J29" s="83"/>
      <c r="K29" s="83"/>
      <c r="L29" s="83"/>
      <c r="M29" s="83"/>
      <c r="N29" s="83"/>
      <c r="O29" s="83"/>
      <c r="P29" s="83"/>
      <c r="Q29" s="83"/>
      <c r="R29" s="83"/>
      <c r="S29" s="84"/>
      <c r="T29" s="74"/>
    </row>
    <row r="30" spans="1:20" ht="17.25" customHeight="1" x14ac:dyDescent="0.25">
      <c r="A30" s="75" t="s">
        <v>200</v>
      </c>
      <c r="B30" s="85" t="s">
        <v>84</v>
      </c>
      <c r="C30" s="46"/>
      <c r="T30" s="74"/>
    </row>
    <row r="31" spans="1:20" ht="17.25" customHeight="1" x14ac:dyDescent="0.25">
      <c r="A31" s="75" t="s">
        <v>201</v>
      </c>
      <c r="B31" s="76" t="s">
        <v>84</v>
      </c>
      <c r="C31" s="46"/>
      <c r="D31" s="84"/>
      <c r="E31" s="84"/>
      <c r="F31" s="84"/>
      <c r="G31" s="84"/>
      <c r="H31" s="84"/>
      <c r="I31" s="84"/>
      <c r="J31" s="84"/>
      <c r="K31" s="84"/>
      <c r="L31" s="84"/>
      <c r="M31" s="84"/>
      <c r="N31" s="84"/>
      <c r="O31" s="84"/>
      <c r="P31" s="84"/>
      <c r="Q31" s="84"/>
      <c r="R31" s="84"/>
      <c r="S31" s="84"/>
      <c r="T31" s="74"/>
    </row>
    <row r="32" spans="1:20" ht="17.25" customHeight="1" x14ac:dyDescent="0.25">
      <c r="A32" s="75" t="s">
        <v>202</v>
      </c>
      <c r="B32" s="76">
        <f>SUM(B61:R61)+SUM(B62:R62)</f>
        <v>0</v>
      </c>
      <c r="C32" s="46"/>
      <c r="D32" s="46"/>
      <c r="E32" s="46"/>
      <c r="F32" s="46"/>
      <c r="G32" s="46"/>
      <c r="H32" s="46"/>
      <c r="I32" s="46"/>
      <c r="J32" s="46"/>
      <c r="K32" s="46"/>
      <c r="L32" s="46"/>
      <c r="M32" s="46"/>
      <c r="N32" s="46"/>
      <c r="O32" s="46"/>
      <c r="P32" s="46"/>
      <c r="Q32" s="46"/>
      <c r="R32" s="46"/>
      <c r="S32" s="46"/>
      <c r="T32" s="74"/>
    </row>
    <row r="33" spans="1:23" ht="17.25" customHeight="1" x14ac:dyDescent="0.25">
      <c r="A33" s="75" t="s">
        <v>203</v>
      </c>
      <c r="B33" s="76">
        <v>1</v>
      </c>
      <c r="C33" s="46"/>
      <c r="D33" s="46"/>
      <c r="E33" s="46"/>
      <c r="F33" s="46"/>
      <c r="G33" s="46"/>
      <c r="H33" s="46"/>
      <c r="I33" s="46"/>
      <c r="J33" s="46"/>
      <c r="K33" s="46"/>
      <c r="L33" s="46"/>
      <c r="M33" s="46"/>
      <c r="N33" s="46"/>
      <c r="O33" s="46"/>
      <c r="P33" s="46"/>
      <c r="Q33" s="46"/>
      <c r="R33" s="46"/>
      <c r="S33" s="46"/>
      <c r="T33" s="74"/>
    </row>
    <row r="34" spans="1:23" ht="17.25" customHeight="1" x14ac:dyDescent="0.25">
      <c r="A34" s="75" t="s">
        <v>204</v>
      </c>
      <c r="B34" s="76" t="s">
        <v>205</v>
      </c>
      <c r="C34" s="46"/>
      <c r="D34" s="46"/>
      <c r="E34" s="46"/>
      <c r="F34" s="46"/>
      <c r="G34" s="46"/>
      <c r="H34" s="46"/>
      <c r="I34" s="46"/>
      <c r="J34" s="46"/>
      <c r="K34" s="46"/>
      <c r="L34" s="46"/>
      <c r="M34" s="46"/>
      <c r="N34" s="46"/>
      <c r="O34" s="46"/>
      <c r="P34" s="46"/>
      <c r="Q34" s="46"/>
      <c r="R34" s="46"/>
      <c r="S34" s="46"/>
      <c r="T34" s="74"/>
    </row>
    <row r="35" spans="1:23" ht="17.25" customHeight="1" x14ac:dyDescent="0.25">
      <c r="A35" s="75" t="s">
        <v>206</v>
      </c>
      <c r="B35" s="86">
        <v>0.2</v>
      </c>
      <c r="C35" s="46"/>
      <c r="D35" s="46"/>
      <c r="E35" s="46"/>
      <c r="F35" s="46"/>
      <c r="G35" s="46"/>
      <c r="H35" s="46"/>
      <c r="I35" s="46"/>
      <c r="J35" s="46"/>
      <c r="K35" s="46"/>
      <c r="L35" s="46"/>
      <c r="M35" s="46"/>
      <c r="N35" s="46"/>
      <c r="O35" s="46"/>
      <c r="P35" s="46"/>
      <c r="Q35" s="46"/>
      <c r="R35" s="46"/>
      <c r="S35" s="46"/>
      <c r="T35" s="74"/>
    </row>
    <row r="36" spans="1:23" ht="17.25" customHeight="1" x14ac:dyDescent="0.25">
      <c r="A36" s="75" t="s">
        <v>207</v>
      </c>
      <c r="B36" s="87">
        <v>2.2000000000000002E-2</v>
      </c>
      <c r="C36" s="46"/>
      <c r="D36" s="46"/>
      <c r="E36" s="46"/>
      <c r="F36" s="46"/>
      <c r="G36" s="46"/>
      <c r="H36" s="46"/>
      <c r="I36" s="46"/>
      <c r="J36" s="46"/>
      <c r="K36" s="46"/>
      <c r="L36" s="46"/>
      <c r="M36" s="46"/>
      <c r="N36" s="46"/>
      <c r="O36" s="46"/>
      <c r="P36" s="46"/>
      <c r="Q36" s="46"/>
      <c r="R36" s="46"/>
      <c r="S36" s="46"/>
      <c r="T36" s="74"/>
    </row>
    <row r="37" spans="1:23" ht="17.25" customHeight="1" x14ac:dyDescent="0.25">
      <c r="A37" s="75" t="s">
        <v>208</v>
      </c>
      <c r="B37" s="86">
        <v>0.1</v>
      </c>
      <c r="C37" s="46"/>
      <c r="D37" s="46"/>
      <c r="E37" s="46"/>
      <c r="F37" s="46"/>
      <c r="G37" s="46"/>
      <c r="H37" s="46"/>
      <c r="I37" s="46"/>
      <c r="J37" s="46"/>
      <c r="K37" s="46"/>
      <c r="L37" s="46"/>
      <c r="M37" s="46"/>
      <c r="N37" s="46"/>
      <c r="O37" s="46"/>
      <c r="P37" s="46"/>
      <c r="Q37" s="46"/>
      <c r="R37" s="46"/>
      <c r="S37" s="46"/>
      <c r="T37" s="74"/>
    </row>
    <row r="38" spans="1:23" ht="17.25" customHeight="1" x14ac:dyDescent="0.25">
      <c r="A38" s="75" t="s">
        <v>209</v>
      </c>
      <c r="B38" s="88">
        <v>4</v>
      </c>
      <c r="C38" s="46"/>
      <c r="D38" s="46"/>
      <c r="E38" s="46"/>
      <c r="F38" s="46"/>
      <c r="G38" s="46"/>
      <c r="H38" s="46"/>
      <c r="I38" s="46"/>
      <c r="J38" s="46"/>
      <c r="K38" s="46"/>
      <c r="L38" s="46"/>
      <c r="M38" s="46"/>
      <c r="N38" s="46"/>
      <c r="O38" s="46"/>
      <c r="P38" s="46"/>
      <c r="Q38" s="46"/>
      <c r="R38" s="46"/>
      <c r="S38" s="46"/>
      <c r="T38" s="74"/>
    </row>
    <row r="39" spans="1:23" ht="17.25" customHeight="1" x14ac:dyDescent="0.25">
      <c r="A39" s="75" t="s">
        <v>210</v>
      </c>
      <c r="B39" s="86">
        <v>7.0199999999999999E-2</v>
      </c>
      <c r="C39" s="46"/>
      <c r="D39" s="46"/>
      <c r="E39" s="46"/>
      <c r="F39" s="46"/>
      <c r="G39" s="46"/>
      <c r="H39" s="46"/>
      <c r="I39" s="46"/>
      <c r="J39" s="46"/>
      <c r="K39" s="46"/>
      <c r="L39" s="46"/>
      <c r="M39" s="46"/>
      <c r="N39" s="46"/>
      <c r="O39" s="46"/>
      <c r="P39" s="46"/>
      <c r="Q39" s="46"/>
      <c r="R39" s="46"/>
      <c r="S39" s="46"/>
      <c r="T39" s="74"/>
    </row>
    <row r="40" spans="1:23" ht="17.25" customHeight="1" x14ac:dyDescent="0.25">
      <c r="A40" s="75" t="s">
        <v>211</v>
      </c>
      <c r="B40" s="86">
        <v>7.0199999999999999E-2</v>
      </c>
      <c r="C40" s="46"/>
      <c r="D40" s="46"/>
      <c r="E40" s="46"/>
      <c r="F40" s="46"/>
      <c r="G40" s="46"/>
      <c r="H40" s="46"/>
      <c r="I40" s="46"/>
      <c r="J40" s="46"/>
      <c r="K40" s="46"/>
      <c r="L40" s="46"/>
      <c r="M40" s="46"/>
      <c r="N40" s="46"/>
      <c r="O40" s="46"/>
      <c r="P40" s="46"/>
      <c r="Q40" s="46"/>
      <c r="R40" s="46"/>
      <c r="S40" s="46"/>
      <c r="T40" s="74"/>
    </row>
    <row r="41" spans="1:23" ht="17.25" customHeight="1" x14ac:dyDescent="0.25">
      <c r="A41" s="75" t="s">
        <v>212</v>
      </c>
      <c r="B41" s="88">
        <v>0</v>
      </c>
      <c r="C41" s="46"/>
      <c r="D41" s="46"/>
      <c r="E41" s="46"/>
      <c r="F41" s="46"/>
      <c r="G41" s="46"/>
      <c r="H41" s="46"/>
      <c r="I41" s="46"/>
      <c r="J41" s="46"/>
      <c r="K41" s="46"/>
      <c r="L41" s="46"/>
      <c r="M41" s="46"/>
      <c r="N41" s="46"/>
      <c r="O41" s="46"/>
      <c r="P41" s="46"/>
      <c r="Q41" s="46"/>
      <c r="R41" s="46"/>
      <c r="S41" s="46"/>
      <c r="T41" s="74"/>
    </row>
    <row r="42" spans="1:23" ht="17.25" customHeight="1" x14ac:dyDescent="0.25">
      <c r="A42" s="75" t="s">
        <v>213</v>
      </c>
      <c r="B42" s="89">
        <v>0.13</v>
      </c>
      <c r="C42" s="46"/>
      <c r="D42" s="46"/>
      <c r="E42" s="46"/>
      <c r="F42" s="46"/>
      <c r="G42" s="46"/>
      <c r="H42" s="46"/>
      <c r="I42" s="46"/>
      <c r="J42" s="46"/>
      <c r="K42" s="46"/>
      <c r="L42" s="46"/>
      <c r="M42" s="46"/>
      <c r="N42" s="46"/>
      <c r="O42" s="46"/>
      <c r="P42" s="46"/>
      <c r="Q42" s="46"/>
      <c r="R42" s="46"/>
      <c r="S42" s="46"/>
      <c r="T42" s="74"/>
    </row>
    <row r="43" spans="1:23" ht="17.25" customHeight="1" x14ac:dyDescent="0.25">
      <c r="A43" s="75" t="s">
        <v>214</v>
      </c>
      <c r="B43" s="86">
        <f>1-B41</f>
        <v>1</v>
      </c>
      <c r="C43" s="46"/>
      <c r="D43" s="46"/>
      <c r="E43" s="46"/>
      <c r="F43" s="46"/>
      <c r="G43" s="46"/>
      <c r="H43" s="46"/>
      <c r="I43" s="46"/>
      <c r="J43" s="46"/>
      <c r="K43" s="46"/>
      <c r="L43" s="46"/>
      <c r="M43" s="46"/>
      <c r="N43" s="46"/>
      <c r="O43" s="46"/>
      <c r="P43" s="46"/>
      <c r="Q43" s="46"/>
      <c r="R43" s="46"/>
      <c r="S43" s="46"/>
      <c r="T43" s="74"/>
    </row>
    <row r="44" spans="1:23" ht="17.25" customHeight="1" thickBot="1" x14ac:dyDescent="0.3">
      <c r="A44" s="90" t="s">
        <v>215</v>
      </c>
      <c r="B44" s="91">
        <v>0.13</v>
      </c>
      <c r="C44" s="92"/>
      <c r="D44" s="46"/>
      <c r="E44" s="46"/>
      <c r="F44" s="46"/>
      <c r="G44" s="46"/>
      <c r="H44" s="46"/>
      <c r="I44" s="46"/>
      <c r="J44" s="46"/>
      <c r="K44" s="46"/>
      <c r="L44" s="46"/>
      <c r="M44" s="46"/>
      <c r="N44" s="46"/>
      <c r="O44" s="46"/>
      <c r="P44" s="46"/>
      <c r="Q44" s="46"/>
      <c r="R44" s="46"/>
      <c r="S44" s="46"/>
      <c r="T44" s="74"/>
    </row>
    <row r="45" spans="1:23" ht="24" customHeight="1" x14ac:dyDescent="0.25">
      <c r="A45" s="93" t="s">
        <v>216</v>
      </c>
      <c r="B45" s="94">
        <v>2023</v>
      </c>
      <c r="C45" s="94">
        <v>2024</v>
      </c>
      <c r="D45" s="94">
        <v>2025</v>
      </c>
      <c r="E45" s="94">
        <v>2026</v>
      </c>
      <c r="F45" s="94">
        <v>2027</v>
      </c>
      <c r="G45" s="94">
        <v>2028</v>
      </c>
      <c r="H45" s="94">
        <v>2029</v>
      </c>
      <c r="I45" s="94">
        <v>2030</v>
      </c>
      <c r="J45" s="94">
        <v>2031</v>
      </c>
      <c r="K45" s="94">
        <v>2032</v>
      </c>
      <c r="L45" s="94">
        <v>2033</v>
      </c>
      <c r="M45" s="94">
        <v>2034</v>
      </c>
      <c r="N45" s="94">
        <v>2035</v>
      </c>
      <c r="O45" s="94">
        <v>2036</v>
      </c>
      <c r="P45" s="94">
        <v>2037</v>
      </c>
      <c r="Q45" s="94">
        <v>2038</v>
      </c>
      <c r="R45" s="94">
        <v>2039</v>
      </c>
      <c r="S45" s="94">
        <v>2040</v>
      </c>
      <c r="T45" s="94">
        <v>2041</v>
      </c>
      <c r="U45" s="94">
        <v>2042</v>
      </c>
      <c r="V45" s="94">
        <v>2043</v>
      </c>
      <c r="W45" s="94">
        <v>2044</v>
      </c>
    </row>
    <row r="46" spans="1:23" ht="12" customHeight="1" x14ac:dyDescent="0.25">
      <c r="A46" s="95" t="s">
        <v>217</v>
      </c>
      <c r="B46" s="96"/>
      <c r="C46" s="96">
        <v>4.9000000000000002E-2</v>
      </c>
      <c r="D46" s="96">
        <v>0.04</v>
      </c>
      <c r="E46" s="96">
        <v>0.04</v>
      </c>
      <c r="F46" s="96">
        <v>0.04</v>
      </c>
      <c r="G46" s="96">
        <v>0.04</v>
      </c>
      <c r="H46" s="96">
        <v>0.04</v>
      </c>
      <c r="I46" s="96">
        <v>0.04</v>
      </c>
      <c r="J46" s="96">
        <v>0.04</v>
      </c>
      <c r="K46" s="96">
        <v>0.04</v>
      </c>
      <c r="L46" s="96">
        <v>0.04</v>
      </c>
      <c r="M46" s="96">
        <v>0.04</v>
      </c>
      <c r="N46" s="96">
        <v>0.04</v>
      </c>
      <c r="O46" s="96">
        <v>0.04</v>
      </c>
      <c r="P46" s="96">
        <v>0.04</v>
      </c>
      <c r="Q46" s="96">
        <v>0.04</v>
      </c>
      <c r="R46" s="96">
        <v>0.04</v>
      </c>
      <c r="S46" s="96">
        <v>0.04</v>
      </c>
      <c r="T46" s="96">
        <v>0.04</v>
      </c>
      <c r="U46" s="96">
        <v>0.04</v>
      </c>
      <c r="V46" s="96">
        <v>0.04</v>
      </c>
      <c r="W46" s="96">
        <v>0.04</v>
      </c>
    </row>
    <row r="47" spans="1:23" ht="12" customHeight="1" x14ac:dyDescent="0.25">
      <c r="A47" s="75" t="s">
        <v>218</v>
      </c>
      <c r="B47" s="96">
        <f>IF($B$92&gt;=B45,1,1*(1+B46))</f>
        <v>1</v>
      </c>
      <c r="C47" s="96">
        <f t="shared" ref="C47:W47" si="0">IF($B$92&gt;=C45,1,B47*(1+C46))</f>
        <v>1</v>
      </c>
      <c r="D47" s="96">
        <f t="shared" si="0"/>
        <v>1.04</v>
      </c>
      <c r="E47" s="96">
        <f t="shared" si="0"/>
        <v>1.0816000000000001</v>
      </c>
      <c r="F47" s="96">
        <f t="shared" si="0"/>
        <v>1.1248640000000001</v>
      </c>
      <c r="G47" s="96">
        <f t="shared" si="0"/>
        <v>1.1698585600000002</v>
      </c>
      <c r="H47" s="96">
        <f t="shared" si="0"/>
        <v>1.2166529024000003</v>
      </c>
      <c r="I47" s="96">
        <f t="shared" si="0"/>
        <v>1.2653190184960004</v>
      </c>
      <c r="J47" s="96">
        <f t="shared" si="0"/>
        <v>1.3159317792358405</v>
      </c>
      <c r="K47" s="96">
        <f t="shared" si="0"/>
        <v>1.3685690504052741</v>
      </c>
      <c r="L47" s="96">
        <f t="shared" si="0"/>
        <v>1.4233118124214852</v>
      </c>
      <c r="M47" s="96">
        <f t="shared" si="0"/>
        <v>1.4802442849183446</v>
      </c>
      <c r="N47" s="96">
        <f t="shared" si="0"/>
        <v>1.5394540563150785</v>
      </c>
      <c r="O47" s="96">
        <f t="shared" si="0"/>
        <v>1.6010322185676817</v>
      </c>
      <c r="P47" s="96">
        <f t="shared" si="0"/>
        <v>1.6650735073103891</v>
      </c>
      <c r="Q47" s="96">
        <f t="shared" si="0"/>
        <v>1.7316764476028046</v>
      </c>
      <c r="R47" s="96">
        <f t="shared" si="0"/>
        <v>1.8009435055069167</v>
      </c>
      <c r="S47" s="96">
        <f t="shared" si="0"/>
        <v>1.8729812457271935</v>
      </c>
      <c r="T47" s="96">
        <f t="shared" si="0"/>
        <v>1.9479004955562813</v>
      </c>
      <c r="U47" s="96">
        <f t="shared" si="0"/>
        <v>2.0258165153785326</v>
      </c>
      <c r="V47" s="96">
        <f t="shared" si="0"/>
        <v>2.1068491759936738</v>
      </c>
      <c r="W47" s="96">
        <f t="shared" si="0"/>
        <v>2.1911231430334208</v>
      </c>
    </row>
    <row r="48" spans="1:23" ht="12" customHeight="1" thickBot="1" x14ac:dyDescent="0.3">
      <c r="A48" s="90" t="s">
        <v>219</v>
      </c>
      <c r="B48" s="97">
        <f t="shared" ref="B48:W48" si="1">B47*B95</f>
        <v>0</v>
      </c>
      <c r="C48" s="97">
        <f>C47*C95</f>
        <v>1867174.4212495829</v>
      </c>
      <c r="D48" s="97">
        <f>D47*D95</f>
        <v>1998379.5380074501</v>
      </c>
      <c r="E48" s="97">
        <f t="shared" si="1"/>
        <v>2194095.3589406493</v>
      </c>
      <c r="F48" s="97">
        <f t="shared" si="1"/>
        <v>2409285.5233072238</v>
      </c>
      <c r="G48" s="97">
        <f t="shared" si="1"/>
        <v>2645915.1949786623</v>
      </c>
      <c r="H48" s="97">
        <f t="shared" si="1"/>
        <v>2906150.2553382651</v>
      </c>
      <c r="I48" s="97">
        <f t="shared" si="1"/>
        <v>3192378.0134579088</v>
      </c>
      <c r="J48" s="97">
        <f t="shared" si="1"/>
        <v>3507230.0711145871</v>
      </c>
      <c r="K48" s="97">
        <f t="shared" si="1"/>
        <v>3853607.5683756252</v>
      </c>
      <c r="L48" s="97">
        <f t="shared" si="1"/>
        <v>4234709.0592557909</v>
      </c>
      <c r="M48" s="97">
        <f t="shared" si="1"/>
        <v>4654061.2932385076</v>
      </c>
      <c r="N48" s="97">
        <f t="shared" si="1"/>
        <v>5115553.2075239988</v>
      </c>
      <c r="O48" s="97">
        <f t="shared" si="1"/>
        <v>5623473.4670145484</v>
      </c>
      <c r="P48" s="97">
        <f t="shared" si="1"/>
        <v>6182551.924598082</v>
      </c>
      <c r="Q48" s="97">
        <f t="shared" si="1"/>
        <v>6798005.4136072285</v>
      </c>
      <c r="R48" s="97">
        <f t="shared" si="1"/>
        <v>7475588.3278119853</v>
      </c>
      <c r="S48" s="97">
        <f t="shared" si="1"/>
        <v>8221648.4923926173</v>
      </c>
      <c r="T48" s="97">
        <f t="shared" si="1"/>
        <v>9043188.8825251032</v>
      </c>
      <c r="U48" s="97">
        <f t="shared" si="1"/>
        <v>9947935.8050362542</v>
      </c>
      <c r="V48" s="97">
        <f t="shared" si="1"/>
        <v>10944414.223648923</v>
      </c>
      <c r="W48" s="97">
        <f t="shared" si="1"/>
        <v>12042030.980303396</v>
      </c>
    </row>
    <row r="49" spans="1:23" ht="9.75" customHeight="1" thickBot="1" x14ac:dyDescent="0.3">
      <c r="A49" s="98"/>
      <c r="B49" s="99"/>
      <c r="C49" s="99"/>
      <c r="D49" s="99"/>
      <c r="E49" s="99"/>
      <c r="F49" s="99"/>
      <c r="G49" s="99"/>
      <c r="H49" s="99"/>
      <c r="I49" s="99"/>
      <c r="J49" s="99"/>
      <c r="K49" s="99"/>
      <c r="L49" s="99"/>
      <c r="M49" s="99"/>
      <c r="N49" s="99"/>
      <c r="O49" s="99"/>
      <c r="P49" s="99"/>
      <c r="Q49" s="99"/>
      <c r="R49" s="99"/>
      <c r="S49" s="99"/>
      <c r="T49" s="99"/>
      <c r="U49" s="99"/>
      <c r="V49" s="99"/>
      <c r="W49" s="99"/>
    </row>
    <row r="50" spans="1:23" ht="24" customHeight="1" x14ac:dyDescent="0.25">
      <c r="A50" s="100" t="s">
        <v>220</v>
      </c>
      <c r="B50" s="101">
        <v>0</v>
      </c>
      <c r="C50" s="101">
        <v>0</v>
      </c>
      <c r="D50" s="101">
        <v>0</v>
      </c>
      <c r="E50" s="101">
        <v>0</v>
      </c>
      <c r="F50" s="101">
        <v>0</v>
      </c>
      <c r="G50" s="101">
        <v>0</v>
      </c>
      <c r="H50" s="101">
        <v>0</v>
      </c>
      <c r="I50" s="101">
        <v>0</v>
      </c>
      <c r="J50" s="101">
        <v>0</v>
      </c>
      <c r="K50" s="101">
        <v>0</v>
      </c>
      <c r="L50" s="101">
        <v>0</v>
      </c>
      <c r="M50" s="101">
        <v>0</v>
      </c>
      <c r="N50" s="101">
        <v>0</v>
      </c>
      <c r="O50" s="101">
        <v>0</v>
      </c>
      <c r="P50" s="101">
        <v>0</v>
      </c>
      <c r="Q50" s="101">
        <v>0</v>
      </c>
      <c r="R50" s="101">
        <v>0</v>
      </c>
      <c r="S50" s="101">
        <v>0</v>
      </c>
      <c r="T50" s="101">
        <v>0</v>
      </c>
      <c r="U50" s="101">
        <v>0</v>
      </c>
      <c r="V50" s="101">
        <v>0</v>
      </c>
      <c r="W50" s="101">
        <v>0</v>
      </c>
    </row>
    <row r="51" spans="1:23" ht="11.25" customHeight="1" x14ac:dyDescent="0.25">
      <c r="A51" s="75" t="s">
        <v>221</v>
      </c>
      <c r="B51" s="102">
        <v>0</v>
      </c>
      <c r="C51" s="102">
        <v>0</v>
      </c>
      <c r="D51" s="102">
        <v>0</v>
      </c>
      <c r="E51" s="102">
        <v>0</v>
      </c>
      <c r="F51" s="102">
        <v>0</v>
      </c>
      <c r="G51" s="102">
        <v>0</v>
      </c>
      <c r="H51" s="102">
        <v>0</v>
      </c>
      <c r="I51" s="102">
        <v>0</v>
      </c>
      <c r="J51" s="102">
        <v>0</v>
      </c>
      <c r="K51" s="102">
        <v>0</v>
      </c>
      <c r="L51" s="102">
        <v>0</v>
      </c>
      <c r="M51" s="102">
        <v>0</v>
      </c>
      <c r="N51" s="102">
        <v>0</v>
      </c>
      <c r="O51" s="102">
        <v>0</v>
      </c>
      <c r="P51" s="102">
        <v>0</v>
      </c>
      <c r="Q51" s="102">
        <v>0</v>
      </c>
      <c r="R51" s="102">
        <v>0</v>
      </c>
      <c r="S51" s="102">
        <v>0</v>
      </c>
      <c r="T51" s="102">
        <v>0</v>
      </c>
      <c r="U51" s="102">
        <v>0</v>
      </c>
      <c r="V51" s="102">
        <v>0</v>
      </c>
      <c r="W51" s="102">
        <v>0</v>
      </c>
    </row>
    <row r="52" spans="1:23" ht="12" customHeight="1" x14ac:dyDescent="0.25">
      <c r="A52" s="75" t="s">
        <v>222</v>
      </c>
      <c r="B52" s="103">
        <v>0</v>
      </c>
      <c r="C52" s="103">
        <v>0</v>
      </c>
      <c r="D52" s="103">
        <v>0</v>
      </c>
      <c r="E52" s="103">
        <v>0</v>
      </c>
      <c r="F52" s="103">
        <v>0</v>
      </c>
      <c r="G52" s="103">
        <v>0</v>
      </c>
      <c r="H52" s="103">
        <v>0</v>
      </c>
      <c r="I52" s="103">
        <v>0</v>
      </c>
      <c r="J52" s="103">
        <v>0</v>
      </c>
      <c r="K52" s="103">
        <v>0</v>
      </c>
      <c r="L52" s="103">
        <v>0</v>
      </c>
      <c r="M52" s="103">
        <v>0</v>
      </c>
      <c r="N52" s="103">
        <v>0</v>
      </c>
      <c r="O52" s="103">
        <v>0</v>
      </c>
      <c r="P52" s="103">
        <v>0</v>
      </c>
      <c r="Q52" s="103">
        <v>0</v>
      </c>
      <c r="R52" s="103">
        <v>0</v>
      </c>
      <c r="S52" s="103">
        <v>0</v>
      </c>
      <c r="T52" s="103">
        <v>0</v>
      </c>
      <c r="U52" s="103">
        <v>0</v>
      </c>
      <c r="V52" s="103">
        <v>0</v>
      </c>
      <c r="W52" s="103">
        <v>0</v>
      </c>
    </row>
    <row r="53" spans="1:23" ht="12" customHeight="1" x14ac:dyDescent="0.25">
      <c r="A53" s="75" t="s">
        <v>223</v>
      </c>
      <c r="B53" s="103">
        <v>0</v>
      </c>
      <c r="C53" s="103">
        <v>0</v>
      </c>
      <c r="D53" s="103">
        <v>0</v>
      </c>
      <c r="E53" s="103">
        <v>0</v>
      </c>
      <c r="F53" s="103">
        <v>0</v>
      </c>
      <c r="G53" s="103">
        <v>0</v>
      </c>
      <c r="H53" s="103">
        <v>0</v>
      </c>
      <c r="I53" s="103">
        <v>0</v>
      </c>
      <c r="J53" s="103">
        <v>0</v>
      </c>
      <c r="K53" s="103">
        <v>0</v>
      </c>
      <c r="L53" s="103">
        <v>0</v>
      </c>
      <c r="M53" s="103">
        <v>0</v>
      </c>
      <c r="N53" s="103">
        <v>0</v>
      </c>
      <c r="O53" s="103">
        <v>0</v>
      </c>
      <c r="P53" s="103">
        <v>0</v>
      </c>
      <c r="Q53" s="103">
        <v>0</v>
      </c>
      <c r="R53" s="103">
        <v>0</v>
      </c>
      <c r="S53" s="103">
        <v>0</v>
      </c>
      <c r="T53" s="103">
        <v>0</v>
      </c>
      <c r="U53" s="103">
        <v>0</v>
      </c>
      <c r="V53" s="103">
        <v>0</v>
      </c>
      <c r="W53" s="103">
        <v>0</v>
      </c>
    </row>
    <row r="54" spans="1:23" ht="12" customHeight="1" thickBot="1" x14ac:dyDescent="0.3">
      <c r="A54" s="90" t="s">
        <v>224</v>
      </c>
      <c r="B54" s="104">
        <v>0</v>
      </c>
      <c r="C54" s="104">
        <v>0</v>
      </c>
      <c r="D54" s="104">
        <v>0</v>
      </c>
      <c r="E54" s="104">
        <v>0</v>
      </c>
      <c r="F54" s="104">
        <v>0</v>
      </c>
      <c r="G54" s="104">
        <v>0</v>
      </c>
      <c r="H54" s="104">
        <v>0</v>
      </c>
      <c r="I54" s="104">
        <v>0</v>
      </c>
      <c r="J54" s="104">
        <v>0</v>
      </c>
      <c r="K54" s="104">
        <v>0</v>
      </c>
      <c r="L54" s="104">
        <v>0</v>
      </c>
      <c r="M54" s="104">
        <v>0</v>
      </c>
      <c r="N54" s="104">
        <v>0</v>
      </c>
      <c r="O54" s="104">
        <v>0</v>
      </c>
      <c r="P54" s="104">
        <v>0</v>
      </c>
      <c r="Q54" s="104">
        <v>0</v>
      </c>
      <c r="R54" s="104">
        <v>0</v>
      </c>
      <c r="S54" s="104">
        <v>0</v>
      </c>
      <c r="T54" s="104">
        <v>0</v>
      </c>
      <c r="U54" s="104">
        <v>0</v>
      </c>
      <c r="V54" s="104">
        <v>0</v>
      </c>
      <c r="W54" s="104">
        <v>0</v>
      </c>
    </row>
    <row r="55" spans="1:23" ht="9.75" customHeight="1" thickBot="1" x14ac:dyDescent="0.3">
      <c r="A55" s="98"/>
      <c r="B55" s="105"/>
      <c r="C55" s="105"/>
      <c r="D55" s="105"/>
      <c r="E55" s="105"/>
      <c r="F55" s="105"/>
      <c r="G55" s="105"/>
      <c r="H55" s="105"/>
      <c r="I55" s="105"/>
      <c r="J55" s="105"/>
      <c r="K55" s="105"/>
      <c r="L55" s="105"/>
      <c r="M55" s="105"/>
      <c r="N55" s="105"/>
      <c r="O55" s="105"/>
      <c r="P55" s="105"/>
      <c r="Q55" s="105"/>
      <c r="R55" s="105"/>
      <c r="S55" s="105"/>
      <c r="T55" s="105"/>
      <c r="U55" s="105"/>
      <c r="V55" s="105"/>
      <c r="W55" s="105"/>
    </row>
    <row r="56" spans="1:23" ht="24" customHeight="1" x14ac:dyDescent="0.25">
      <c r="A56" s="100" t="s">
        <v>225</v>
      </c>
      <c r="B56" s="101"/>
      <c r="C56" s="101"/>
      <c r="D56" s="101"/>
      <c r="E56" s="101"/>
      <c r="F56" s="101"/>
      <c r="G56" s="101"/>
      <c r="H56" s="101"/>
      <c r="I56" s="101"/>
      <c r="J56" s="101"/>
      <c r="K56" s="101"/>
      <c r="L56" s="101"/>
      <c r="M56" s="101"/>
      <c r="N56" s="101"/>
      <c r="O56" s="101"/>
      <c r="P56" s="101"/>
      <c r="Q56" s="101"/>
      <c r="R56" s="101"/>
      <c r="S56" s="101"/>
      <c r="T56" s="101"/>
      <c r="U56" s="101"/>
      <c r="V56" s="101"/>
      <c r="W56" s="101"/>
    </row>
    <row r="57" spans="1:23" ht="12.75" customHeight="1" x14ac:dyDescent="0.25">
      <c r="A57" s="95" t="s">
        <v>226</v>
      </c>
      <c r="B57" s="106">
        <f t="shared" ref="B57:W57" si="2">B48</f>
        <v>0</v>
      </c>
      <c r="C57" s="106">
        <f t="shared" si="2"/>
        <v>1867174.4212495829</v>
      </c>
      <c r="D57" s="106">
        <f>D48</f>
        <v>1998379.5380074501</v>
      </c>
      <c r="E57" s="106">
        <f t="shared" si="2"/>
        <v>2194095.3589406493</v>
      </c>
      <c r="F57" s="106">
        <f t="shared" si="2"/>
        <v>2409285.5233072238</v>
      </c>
      <c r="G57" s="106">
        <f t="shared" si="2"/>
        <v>2645915.1949786623</v>
      </c>
      <c r="H57" s="106">
        <f t="shared" si="2"/>
        <v>2906150.2553382651</v>
      </c>
      <c r="I57" s="106">
        <f t="shared" si="2"/>
        <v>3192378.0134579088</v>
      </c>
      <c r="J57" s="106">
        <f t="shared" si="2"/>
        <v>3507230.0711145871</v>
      </c>
      <c r="K57" s="106">
        <f t="shared" si="2"/>
        <v>3853607.5683756252</v>
      </c>
      <c r="L57" s="106">
        <f t="shared" si="2"/>
        <v>4234709.0592557909</v>
      </c>
      <c r="M57" s="106">
        <f t="shared" si="2"/>
        <v>4654061.2932385076</v>
      </c>
      <c r="N57" s="106">
        <f t="shared" si="2"/>
        <v>5115553.2075239988</v>
      </c>
      <c r="O57" s="106">
        <f t="shared" si="2"/>
        <v>5623473.4670145484</v>
      </c>
      <c r="P57" s="106">
        <f t="shared" si="2"/>
        <v>6182551.924598082</v>
      </c>
      <c r="Q57" s="106">
        <f t="shared" si="2"/>
        <v>6798005.4136072285</v>
      </c>
      <c r="R57" s="106">
        <f t="shared" si="2"/>
        <v>7475588.3278119853</v>
      </c>
      <c r="S57" s="106">
        <f t="shared" si="2"/>
        <v>8221648.4923926173</v>
      </c>
      <c r="T57" s="106">
        <f t="shared" si="2"/>
        <v>9043188.8825251032</v>
      </c>
      <c r="U57" s="106">
        <f t="shared" si="2"/>
        <v>9947935.8050362542</v>
      </c>
      <c r="V57" s="106">
        <f t="shared" si="2"/>
        <v>10944414.223648923</v>
      </c>
      <c r="W57" s="106">
        <f t="shared" si="2"/>
        <v>12042030.980303396</v>
      </c>
    </row>
    <row r="58" spans="1:23" ht="12" customHeight="1" x14ac:dyDescent="0.25">
      <c r="A58" s="95" t="s">
        <v>227</v>
      </c>
      <c r="B58" s="107">
        <f t="shared" ref="B58:W58" si="3">SUM(B59:B63)</f>
        <v>0</v>
      </c>
      <c r="C58" s="107">
        <f t="shared" si="3"/>
        <v>0</v>
      </c>
      <c r="D58" s="107">
        <f t="shared" si="3"/>
        <v>348.91354476000004</v>
      </c>
      <c r="E58" s="107">
        <f t="shared" si="3"/>
        <v>338.80010868000005</v>
      </c>
      <c r="F58" s="107">
        <f t="shared" si="3"/>
        <v>328.68667260000007</v>
      </c>
      <c r="G58" s="107">
        <f t="shared" si="3"/>
        <v>318.57323652000008</v>
      </c>
      <c r="H58" s="107">
        <f t="shared" si="3"/>
        <v>308.45980044000009</v>
      </c>
      <c r="I58" s="107">
        <f t="shared" si="3"/>
        <v>298.34636436000011</v>
      </c>
      <c r="J58" s="107">
        <f t="shared" si="3"/>
        <v>288.23292828000012</v>
      </c>
      <c r="K58" s="107">
        <f t="shared" si="3"/>
        <v>278.11949220000014</v>
      </c>
      <c r="L58" s="107">
        <f t="shared" si="3"/>
        <v>268.00605612000015</v>
      </c>
      <c r="M58" s="107">
        <f t="shared" si="3"/>
        <v>257.89262004000017</v>
      </c>
      <c r="N58" s="107">
        <f t="shared" si="3"/>
        <v>247.77918396000018</v>
      </c>
      <c r="O58" s="107">
        <f t="shared" si="3"/>
        <v>237.6657478800002</v>
      </c>
      <c r="P58" s="107">
        <f t="shared" si="3"/>
        <v>227.55231180000021</v>
      </c>
      <c r="Q58" s="107">
        <f t="shared" si="3"/>
        <v>217.43887572000023</v>
      </c>
      <c r="R58" s="107">
        <f t="shared" si="3"/>
        <v>207.32543964000024</v>
      </c>
      <c r="S58" s="107">
        <f t="shared" si="3"/>
        <v>197.21200356000026</v>
      </c>
      <c r="T58" s="107">
        <f t="shared" si="3"/>
        <v>187.09856748000027</v>
      </c>
      <c r="U58" s="107">
        <f t="shared" si="3"/>
        <v>176.98513140000028</v>
      </c>
      <c r="V58" s="107">
        <f t="shared" si="3"/>
        <v>166.87169532000024</v>
      </c>
      <c r="W58" s="107">
        <f t="shared" si="3"/>
        <v>156.75825924000026</v>
      </c>
    </row>
    <row r="59" spans="1:23" ht="12" customHeight="1" x14ac:dyDescent="0.25">
      <c r="A59" s="108" t="s">
        <v>228</v>
      </c>
      <c r="B59" s="103">
        <f>B96*B47</f>
        <v>0</v>
      </c>
      <c r="C59" s="103">
        <f t="shared" ref="C59:W59" si="4">C96*C47</f>
        <v>0</v>
      </c>
      <c r="D59" s="103">
        <f t="shared" si="4"/>
        <v>0</v>
      </c>
      <c r="E59" s="103">
        <f t="shared" si="4"/>
        <v>0</v>
      </c>
      <c r="F59" s="103">
        <f t="shared" si="4"/>
        <v>0</v>
      </c>
      <c r="G59" s="103">
        <f t="shared" si="4"/>
        <v>0</v>
      </c>
      <c r="H59" s="103">
        <f t="shared" si="4"/>
        <v>0</v>
      </c>
      <c r="I59" s="103">
        <f t="shared" si="4"/>
        <v>0</v>
      </c>
      <c r="J59" s="103">
        <f t="shared" si="4"/>
        <v>0</v>
      </c>
      <c r="K59" s="103">
        <f t="shared" si="4"/>
        <v>0</v>
      </c>
      <c r="L59" s="103">
        <f t="shared" si="4"/>
        <v>0</v>
      </c>
      <c r="M59" s="103">
        <f t="shared" si="4"/>
        <v>0</v>
      </c>
      <c r="N59" s="103">
        <f t="shared" si="4"/>
        <v>0</v>
      </c>
      <c r="O59" s="103">
        <f t="shared" si="4"/>
        <v>0</v>
      </c>
      <c r="P59" s="103">
        <f t="shared" si="4"/>
        <v>0</v>
      </c>
      <c r="Q59" s="103">
        <f t="shared" si="4"/>
        <v>0</v>
      </c>
      <c r="R59" s="103">
        <f t="shared" si="4"/>
        <v>0</v>
      </c>
      <c r="S59" s="103">
        <f t="shared" si="4"/>
        <v>0</v>
      </c>
      <c r="T59" s="103">
        <f t="shared" si="4"/>
        <v>0</v>
      </c>
      <c r="U59" s="103">
        <f t="shared" si="4"/>
        <v>0</v>
      </c>
      <c r="V59" s="103">
        <f t="shared" si="4"/>
        <v>0</v>
      </c>
      <c r="W59" s="103">
        <f t="shared" si="4"/>
        <v>0</v>
      </c>
    </row>
    <row r="60" spans="1:23" ht="12" customHeight="1" x14ac:dyDescent="0.25">
      <c r="A60" s="108" t="s">
        <v>229</v>
      </c>
      <c r="B60" s="109">
        <f t="shared" ref="B60:W60" si="5">B47*B97</f>
        <v>0</v>
      </c>
      <c r="C60" s="103">
        <f t="shared" si="5"/>
        <v>0</v>
      </c>
      <c r="D60" s="103">
        <f t="shared" si="5"/>
        <v>0</v>
      </c>
      <c r="E60" s="103">
        <f t="shared" si="5"/>
        <v>0</v>
      </c>
      <c r="F60" s="103">
        <f t="shared" si="5"/>
        <v>0</v>
      </c>
      <c r="G60" s="103">
        <f t="shared" si="5"/>
        <v>0</v>
      </c>
      <c r="H60" s="103">
        <f t="shared" si="5"/>
        <v>0</v>
      </c>
      <c r="I60" s="103">
        <f t="shared" si="5"/>
        <v>0</v>
      </c>
      <c r="J60" s="103">
        <f t="shared" si="5"/>
        <v>0</v>
      </c>
      <c r="K60" s="103">
        <f t="shared" si="5"/>
        <v>0</v>
      </c>
      <c r="L60" s="103">
        <f t="shared" si="5"/>
        <v>0</v>
      </c>
      <c r="M60" s="103">
        <f t="shared" si="5"/>
        <v>0</v>
      </c>
      <c r="N60" s="103">
        <f t="shared" si="5"/>
        <v>0</v>
      </c>
      <c r="O60" s="103">
        <f t="shared" si="5"/>
        <v>0</v>
      </c>
      <c r="P60" s="103">
        <f t="shared" si="5"/>
        <v>0</v>
      </c>
      <c r="Q60" s="103">
        <f t="shared" si="5"/>
        <v>0</v>
      </c>
      <c r="R60" s="103">
        <f t="shared" si="5"/>
        <v>0</v>
      </c>
      <c r="S60" s="103">
        <f t="shared" si="5"/>
        <v>0</v>
      </c>
      <c r="T60" s="103">
        <f t="shared" si="5"/>
        <v>0</v>
      </c>
      <c r="U60" s="103">
        <f t="shared" si="5"/>
        <v>0</v>
      </c>
      <c r="V60" s="103">
        <f t="shared" si="5"/>
        <v>0</v>
      </c>
      <c r="W60" s="103">
        <f t="shared" si="5"/>
        <v>0</v>
      </c>
    </row>
    <row r="61" spans="1:23" ht="12" customHeight="1" x14ac:dyDescent="0.25">
      <c r="A61" s="108" t="s">
        <v>230</v>
      </c>
      <c r="B61" s="103">
        <f t="shared" ref="B61:W61" si="6">B98*B47</f>
        <v>0</v>
      </c>
      <c r="C61" s="103">
        <f t="shared" si="6"/>
        <v>0</v>
      </c>
      <c r="D61" s="103">
        <f t="shared" si="6"/>
        <v>0</v>
      </c>
      <c r="E61" s="103">
        <f t="shared" si="6"/>
        <v>0</v>
      </c>
      <c r="F61" s="103">
        <f t="shared" si="6"/>
        <v>0</v>
      </c>
      <c r="G61" s="103">
        <f t="shared" si="6"/>
        <v>0</v>
      </c>
      <c r="H61" s="103">
        <f t="shared" si="6"/>
        <v>0</v>
      </c>
      <c r="I61" s="103">
        <f t="shared" si="6"/>
        <v>0</v>
      </c>
      <c r="J61" s="103">
        <f t="shared" si="6"/>
        <v>0</v>
      </c>
      <c r="K61" s="103">
        <f t="shared" si="6"/>
        <v>0</v>
      </c>
      <c r="L61" s="103">
        <f t="shared" si="6"/>
        <v>0</v>
      </c>
      <c r="M61" s="103">
        <f t="shared" si="6"/>
        <v>0</v>
      </c>
      <c r="N61" s="103">
        <f t="shared" si="6"/>
        <v>0</v>
      </c>
      <c r="O61" s="103">
        <f t="shared" si="6"/>
        <v>0</v>
      </c>
      <c r="P61" s="103">
        <f t="shared" si="6"/>
        <v>0</v>
      </c>
      <c r="Q61" s="103">
        <f t="shared" si="6"/>
        <v>0</v>
      </c>
      <c r="R61" s="103">
        <f t="shared" si="6"/>
        <v>0</v>
      </c>
      <c r="S61" s="103">
        <f t="shared" si="6"/>
        <v>0</v>
      </c>
      <c r="T61" s="103">
        <f t="shared" si="6"/>
        <v>0</v>
      </c>
      <c r="U61" s="103">
        <f t="shared" si="6"/>
        <v>0</v>
      </c>
      <c r="V61" s="103">
        <f t="shared" si="6"/>
        <v>0</v>
      </c>
      <c r="W61" s="103">
        <f t="shared" si="6"/>
        <v>0</v>
      </c>
    </row>
    <row r="62" spans="1:23" ht="12.75" customHeight="1" x14ac:dyDescent="0.25">
      <c r="A62" s="108" t="s">
        <v>231</v>
      </c>
      <c r="B62" s="110">
        <f t="shared" ref="B62:W62" si="7">B99*B47</f>
        <v>0</v>
      </c>
      <c r="C62" s="110">
        <f t="shared" si="7"/>
        <v>0</v>
      </c>
      <c r="D62" s="110">
        <f t="shared" si="7"/>
        <v>0</v>
      </c>
      <c r="E62" s="110">
        <f t="shared" si="7"/>
        <v>0</v>
      </c>
      <c r="F62" s="110">
        <f t="shared" si="7"/>
        <v>0</v>
      </c>
      <c r="G62" s="110">
        <f t="shared" si="7"/>
        <v>0</v>
      </c>
      <c r="H62" s="110">
        <f t="shared" si="7"/>
        <v>0</v>
      </c>
      <c r="I62" s="110">
        <f t="shared" si="7"/>
        <v>0</v>
      </c>
      <c r="J62" s="110">
        <f t="shared" si="7"/>
        <v>0</v>
      </c>
      <c r="K62" s="110">
        <f t="shared" si="7"/>
        <v>0</v>
      </c>
      <c r="L62" s="110">
        <f t="shared" si="7"/>
        <v>0</v>
      </c>
      <c r="M62" s="110">
        <f t="shared" si="7"/>
        <v>0</v>
      </c>
      <c r="N62" s="110">
        <f t="shared" si="7"/>
        <v>0</v>
      </c>
      <c r="O62" s="110">
        <f t="shared" si="7"/>
        <v>0</v>
      </c>
      <c r="P62" s="110">
        <f t="shared" si="7"/>
        <v>0</v>
      </c>
      <c r="Q62" s="110">
        <f t="shared" si="7"/>
        <v>0</v>
      </c>
      <c r="R62" s="110">
        <f t="shared" si="7"/>
        <v>0</v>
      </c>
      <c r="S62" s="110">
        <f t="shared" si="7"/>
        <v>0</v>
      </c>
      <c r="T62" s="110">
        <f t="shared" si="7"/>
        <v>0</v>
      </c>
      <c r="U62" s="110">
        <f t="shared" si="7"/>
        <v>0</v>
      </c>
      <c r="V62" s="110">
        <f t="shared" si="7"/>
        <v>0</v>
      </c>
      <c r="W62" s="110">
        <f t="shared" si="7"/>
        <v>0</v>
      </c>
    </row>
    <row r="63" spans="1:23" ht="12" customHeight="1" x14ac:dyDescent="0.25">
      <c r="A63" s="75" t="s">
        <v>232</v>
      </c>
      <c r="B63" s="103">
        <f>IF(B45&gt;=$B$92+1,(((B100+B100)/2)*$B$36),0)</f>
        <v>0</v>
      </c>
      <c r="C63" s="103">
        <f t="shared" ref="C63:W63" si="8">IF(C45&gt;=$B$92+1,(((B100+C100)/2)*$B$36),0)</f>
        <v>0</v>
      </c>
      <c r="D63" s="103">
        <f t="shared" si="8"/>
        <v>348.91354476000004</v>
      </c>
      <c r="E63" s="103">
        <f t="shared" si="8"/>
        <v>338.80010868000005</v>
      </c>
      <c r="F63" s="103">
        <f t="shared" si="8"/>
        <v>328.68667260000007</v>
      </c>
      <c r="G63" s="103">
        <f t="shared" si="8"/>
        <v>318.57323652000008</v>
      </c>
      <c r="H63" s="103">
        <f t="shared" si="8"/>
        <v>308.45980044000009</v>
      </c>
      <c r="I63" s="103">
        <f t="shared" si="8"/>
        <v>298.34636436000011</v>
      </c>
      <c r="J63" s="103">
        <f t="shared" si="8"/>
        <v>288.23292828000012</v>
      </c>
      <c r="K63" s="103">
        <f t="shared" si="8"/>
        <v>278.11949220000014</v>
      </c>
      <c r="L63" s="103">
        <f t="shared" si="8"/>
        <v>268.00605612000015</v>
      </c>
      <c r="M63" s="103">
        <f t="shared" si="8"/>
        <v>257.89262004000017</v>
      </c>
      <c r="N63" s="103">
        <f t="shared" si="8"/>
        <v>247.77918396000018</v>
      </c>
      <c r="O63" s="103">
        <f t="shared" si="8"/>
        <v>237.6657478800002</v>
      </c>
      <c r="P63" s="103">
        <f t="shared" si="8"/>
        <v>227.55231180000021</v>
      </c>
      <c r="Q63" s="103">
        <f t="shared" si="8"/>
        <v>217.43887572000023</v>
      </c>
      <c r="R63" s="103">
        <f t="shared" si="8"/>
        <v>207.32543964000024</v>
      </c>
      <c r="S63" s="103">
        <f t="shared" si="8"/>
        <v>197.21200356000026</v>
      </c>
      <c r="T63" s="103">
        <f t="shared" si="8"/>
        <v>187.09856748000027</v>
      </c>
      <c r="U63" s="103">
        <f t="shared" si="8"/>
        <v>176.98513140000028</v>
      </c>
      <c r="V63" s="103">
        <f t="shared" si="8"/>
        <v>166.87169532000024</v>
      </c>
      <c r="W63" s="103">
        <f t="shared" si="8"/>
        <v>156.75825924000026</v>
      </c>
    </row>
    <row r="64" spans="1:23" ht="30.75" customHeight="1" x14ac:dyDescent="0.25">
      <c r="A64" s="111" t="s">
        <v>233</v>
      </c>
      <c r="B64" s="107">
        <f t="shared" ref="B64:W64" si="9">B57-B58</f>
        <v>0</v>
      </c>
      <c r="C64" s="107">
        <f t="shared" si="9"/>
        <v>1867174.4212495829</v>
      </c>
      <c r="D64" s="107">
        <f t="shared" si="9"/>
        <v>1998030.62446269</v>
      </c>
      <c r="E64" s="107">
        <f t="shared" si="9"/>
        <v>2193756.5588319693</v>
      </c>
      <c r="F64" s="107">
        <f t="shared" si="9"/>
        <v>2408956.8366346238</v>
      </c>
      <c r="G64" s="107">
        <f t="shared" si="9"/>
        <v>2645596.6217421424</v>
      </c>
      <c r="H64" s="107">
        <f t="shared" si="9"/>
        <v>2905841.7955378252</v>
      </c>
      <c r="I64" s="107">
        <f t="shared" si="9"/>
        <v>3192079.6670935489</v>
      </c>
      <c r="J64" s="107">
        <f t="shared" si="9"/>
        <v>3506941.8381863073</v>
      </c>
      <c r="K64" s="107">
        <f t="shared" si="9"/>
        <v>3853329.448883425</v>
      </c>
      <c r="L64" s="107">
        <f t="shared" si="9"/>
        <v>4234441.0531996712</v>
      </c>
      <c r="M64" s="107">
        <f t="shared" si="9"/>
        <v>4653803.4006184675</v>
      </c>
      <c r="N64" s="107">
        <f t="shared" si="9"/>
        <v>5115305.4283400392</v>
      </c>
      <c r="O64" s="107">
        <f t="shared" si="9"/>
        <v>5623235.8012666684</v>
      </c>
      <c r="P64" s="107">
        <f t="shared" si="9"/>
        <v>6182324.3722862815</v>
      </c>
      <c r="Q64" s="107">
        <f t="shared" si="9"/>
        <v>6797787.9747315086</v>
      </c>
      <c r="R64" s="107">
        <f t="shared" si="9"/>
        <v>7475381.002372345</v>
      </c>
      <c r="S64" s="107">
        <f t="shared" si="9"/>
        <v>8221451.2803890575</v>
      </c>
      <c r="T64" s="107">
        <f t="shared" si="9"/>
        <v>9043001.7839576229</v>
      </c>
      <c r="U64" s="107">
        <f t="shared" si="9"/>
        <v>9947758.8199048545</v>
      </c>
      <c r="V64" s="107">
        <f t="shared" si="9"/>
        <v>10944247.351953603</v>
      </c>
      <c r="W64" s="107">
        <f t="shared" si="9"/>
        <v>12041874.222044155</v>
      </c>
    </row>
    <row r="65" spans="1:23" ht="11.25" customHeight="1" x14ac:dyDescent="0.25">
      <c r="A65" s="75" t="s">
        <v>234</v>
      </c>
      <c r="B65" s="110">
        <f t="shared" ref="B65:W65" si="10">IF(AND(B45&gt;$B$92,B45&lt;=$B$92+$B$27),$B$25/$B$27,0)</f>
        <v>0</v>
      </c>
      <c r="C65" s="110">
        <f t="shared" si="10"/>
        <v>0</v>
      </c>
      <c r="D65" s="110">
        <f t="shared" si="10"/>
        <v>80269.443999999989</v>
      </c>
      <c r="E65" s="110">
        <f t="shared" si="10"/>
        <v>80269.443999999989</v>
      </c>
      <c r="F65" s="110">
        <f t="shared" si="10"/>
        <v>80269.443999999989</v>
      </c>
      <c r="G65" s="110">
        <f t="shared" si="10"/>
        <v>80269.443999999989</v>
      </c>
      <c r="H65" s="110">
        <f t="shared" si="10"/>
        <v>80269.443999999989</v>
      </c>
      <c r="I65" s="110">
        <f t="shared" si="10"/>
        <v>0</v>
      </c>
      <c r="J65" s="110">
        <f t="shared" si="10"/>
        <v>0</v>
      </c>
      <c r="K65" s="110">
        <f t="shared" si="10"/>
        <v>0</v>
      </c>
      <c r="L65" s="110">
        <f t="shared" si="10"/>
        <v>0</v>
      </c>
      <c r="M65" s="110">
        <f t="shared" si="10"/>
        <v>0</v>
      </c>
      <c r="N65" s="110">
        <f t="shared" si="10"/>
        <v>0</v>
      </c>
      <c r="O65" s="110">
        <f t="shared" si="10"/>
        <v>0</v>
      </c>
      <c r="P65" s="110">
        <f t="shared" si="10"/>
        <v>0</v>
      </c>
      <c r="Q65" s="110">
        <f t="shared" si="10"/>
        <v>0</v>
      </c>
      <c r="R65" s="110">
        <f t="shared" si="10"/>
        <v>0</v>
      </c>
      <c r="S65" s="110">
        <f t="shared" si="10"/>
        <v>0</v>
      </c>
      <c r="T65" s="110">
        <f t="shared" si="10"/>
        <v>0</v>
      </c>
      <c r="U65" s="110">
        <f t="shared" si="10"/>
        <v>0</v>
      </c>
      <c r="V65" s="110">
        <f t="shared" si="10"/>
        <v>0</v>
      </c>
      <c r="W65" s="110">
        <f t="shared" si="10"/>
        <v>0</v>
      </c>
    </row>
    <row r="66" spans="1:23" ht="11.25" customHeight="1" x14ac:dyDescent="0.25">
      <c r="A66" s="75" t="s">
        <v>235</v>
      </c>
      <c r="B66" s="110">
        <f>IF(AND(B45&gt;$B$92,B45&lt;=$B$92+$B$27),B65,0)</f>
        <v>0</v>
      </c>
      <c r="C66" s="110">
        <f t="shared" ref="C66:W66" si="11">IF(AND(C45&gt;$B$92,C45&lt;=$B$92+$B$27),C65+B66,0)</f>
        <v>0</v>
      </c>
      <c r="D66" s="110">
        <f t="shared" si="11"/>
        <v>80269.443999999989</v>
      </c>
      <c r="E66" s="110">
        <f t="shared" si="11"/>
        <v>160538.88799999998</v>
      </c>
      <c r="F66" s="110">
        <f t="shared" si="11"/>
        <v>240808.33199999997</v>
      </c>
      <c r="G66" s="110">
        <f t="shared" si="11"/>
        <v>321077.77599999995</v>
      </c>
      <c r="H66" s="110">
        <f t="shared" si="11"/>
        <v>401347.22</v>
      </c>
      <c r="I66" s="110">
        <f t="shared" si="11"/>
        <v>0</v>
      </c>
      <c r="J66" s="110">
        <f t="shared" si="11"/>
        <v>0</v>
      </c>
      <c r="K66" s="110">
        <f t="shared" si="11"/>
        <v>0</v>
      </c>
      <c r="L66" s="110">
        <f t="shared" si="11"/>
        <v>0</v>
      </c>
      <c r="M66" s="110">
        <f t="shared" si="11"/>
        <v>0</v>
      </c>
      <c r="N66" s="110">
        <f t="shared" si="11"/>
        <v>0</v>
      </c>
      <c r="O66" s="110">
        <f t="shared" si="11"/>
        <v>0</v>
      </c>
      <c r="P66" s="110">
        <f t="shared" si="11"/>
        <v>0</v>
      </c>
      <c r="Q66" s="110">
        <f t="shared" si="11"/>
        <v>0</v>
      </c>
      <c r="R66" s="110">
        <f t="shared" si="11"/>
        <v>0</v>
      </c>
      <c r="S66" s="110">
        <f t="shared" si="11"/>
        <v>0</v>
      </c>
      <c r="T66" s="110">
        <f t="shared" si="11"/>
        <v>0</v>
      </c>
      <c r="U66" s="110">
        <f t="shared" si="11"/>
        <v>0</v>
      </c>
      <c r="V66" s="110">
        <f t="shared" si="11"/>
        <v>0</v>
      </c>
      <c r="W66" s="110">
        <f t="shared" si="11"/>
        <v>0</v>
      </c>
    </row>
    <row r="67" spans="1:23" ht="25.5" customHeight="1" x14ac:dyDescent="0.25">
      <c r="A67" s="111" t="s">
        <v>236</v>
      </c>
      <c r="B67" s="107">
        <f t="shared" ref="B67:W67" si="12">B64-B65</f>
        <v>0</v>
      </c>
      <c r="C67" s="107">
        <f t="shared" si="12"/>
        <v>1867174.4212495829</v>
      </c>
      <c r="D67" s="107">
        <f>D64-D65</f>
        <v>1917761.1804626901</v>
      </c>
      <c r="E67" s="107">
        <f t="shared" si="12"/>
        <v>2113487.1148319691</v>
      </c>
      <c r="F67" s="107">
        <f t="shared" si="12"/>
        <v>2328687.3926346237</v>
      </c>
      <c r="G67" s="107">
        <f t="shared" si="12"/>
        <v>2565327.1777421422</v>
      </c>
      <c r="H67" s="107">
        <f t="shared" si="12"/>
        <v>2825572.3515378251</v>
      </c>
      <c r="I67" s="107">
        <f t="shared" si="12"/>
        <v>3192079.6670935489</v>
      </c>
      <c r="J67" s="107">
        <f t="shared" si="12"/>
        <v>3506941.8381863073</v>
      </c>
      <c r="K67" s="107">
        <f t="shared" si="12"/>
        <v>3853329.448883425</v>
      </c>
      <c r="L67" s="107">
        <f t="shared" si="12"/>
        <v>4234441.0531996712</v>
      </c>
      <c r="M67" s="107">
        <f t="shared" si="12"/>
        <v>4653803.4006184675</v>
      </c>
      <c r="N67" s="107">
        <f t="shared" si="12"/>
        <v>5115305.4283400392</v>
      </c>
      <c r="O67" s="107">
        <f t="shared" si="12"/>
        <v>5623235.8012666684</v>
      </c>
      <c r="P67" s="107">
        <f t="shared" si="12"/>
        <v>6182324.3722862815</v>
      </c>
      <c r="Q67" s="107">
        <f t="shared" si="12"/>
        <v>6797787.9747315086</v>
      </c>
      <c r="R67" s="107">
        <f t="shared" si="12"/>
        <v>7475381.002372345</v>
      </c>
      <c r="S67" s="107">
        <f t="shared" si="12"/>
        <v>8221451.2803890575</v>
      </c>
      <c r="T67" s="107">
        <f t="shared" si="12"/>
        <v>9043001.7839576229</v>
      </c>
      <c r="U67" s="107">
        <f t="shared" si="12"/>
        <v>9947758.8199048545</v>
      </c>
      <c r="V67" s="107">
        <f t="shared" si="12"/>
        <v>10944247.351953603</v>
      </c>
      <c r="W67" s="107">
        <f t="shared" si="12"/>
        <v>12041874.222044155</v>
      </c>
    </row>
    <row r="68" spans="1:23" ht="12" customHeight="1" x14ac:dyDescent="0.25">
      <c r="A68" s="75" t="s">
        <v>237</v>
      </c>
      <c r="B68" s="103">
        <f t="shared" ref="B68:W68" si="13">B54</f>
        <v>0</v>
      </c>
      <c r="C68" s="103">
        <f t="shared" si="13"/>
        <v>0</v>
      </c>
      <c r="D68" s="103">
        <f t="shared" si="13"/>
        <v>0</v>
      </c>
      <c r="E68" s="103">
        <f t="shared" si="13"/>
        <v>0</v>
      </c>
      <c r="F68" s="103">
        <f t="shared" si="13"/>
        <v>0</v>
      </c>
      <c r="G68" s="103">
        <f t="shared" si="13"/>
        <v>0</v>
      </c>
      <c r="H68" s="103">
        <f t="shared" si="13"/>
        <v>0</v>
      </c>
      <c r="I68" s="103">
        <f t="shared" si="13"/>
        <v>0</v>
      </c>
      <c r="J68" s="103">
        <f t="shared" si="13"/>
        <v>0</v>
      </c>
      <c r="K68" s="103">
        <f t="shared" si="13"/>
        <v>0</v>
      </c>
      <c r="L68" s="103">
        <f t="shared" si="13"/>
        <v>0</v>
      </c>
      <c r="M68" s="103">
        <f t="shared" si="13"/>
        <v>0</v>
      </c>
      <c r="N68" s="103">
        <f t="shared" si="13"/>
        <v>0</v>
      </c>
      <c r="O68" s="103">
        <f t="shared" si="13"/>
        <v>0</v>
      </c>
      <c r="P68" s="103">
        <f t="shared" si="13"/>
        <v>0</v>
      </c>
      <c r="Q68" s="103">
        <f t="shared" si="13"/>
        <v>0</v>
      </c>
      <c r="R68" s="103">
        <f t="shared" si="13"/>
        <v>0</v>
      </c>
      <c r="S68" s="103">
        <f t="shared" si="13"/>
        <v>0</v>
      </c>
      <c r="T68" s="103">
        <f t="shared" si="13"/>
        <v>0</v>
      </c>
      <c r="U68" s="103">
        <f t="shared" si="13"/>
        <v>0</v>
      </c>
      <c r="V68" s="103">
        <f t="shared" si="13"/>
        <v>0</v>
      </c>
      <c r="W68" s="103">
        <f t="shared" si="13"/>
        <v>0</v>
      </c>
    </row>
    <row r="69" spans="1:23" ht="12.75" customHeight="1" x14ac:dyDescent="0.25">
      <c r="A69" s="95" t="s">
        <v>238</v>
      </c>
      <c r="B69" s="106">
        <f>B67+B68</f>
        <v>0</v>
      </c>
      <c r="C69" s="106">
        <f>C67+C68</f>
        <v>1867174.4212495829</v>
      </c>
      <c r="D69" s="106">
        <f>D67+D68</f>
        <v>1917761.1804626901</v>
      </c>
      <c r="E69" s="106">
        <f>E67+E68</f>
        <v>2113487.1148319691</v>
      </c>
      <c r="F69" s="106">
        <f t="shared" ref="F69:W69" si="14">F67-F68</f>
        <v>2328687.3926346237</v>
      </c>
      <c r="G69" s="106">
        <f t="shared" si="14"/>
        <v>2565327.1777421422</v>
      </c>
      <c r="H69" s="106">
        <f t="shared" si="14"/>
        <v>2825572.3515378251</v>
      </c>
      <c r="I69" s="106">
        <f t="shared" si="14"/>
        <v>3192079.6670935489</v>
      </c>
      <c r="J69" s="106">
        <f t="shared" si="14"/>
        <v>3506941.8381863073</v>
      </c>
      <c r="K69" s="106">
        <f t="shared" si="14"/>
        <v>3853329.448883425</v>
      </c>
      <c r="L69" s="106">
        <f t="shared" si="14"/>
        <v>4234441.0531996712</v>
      </c>
      <c r="M69" s="106">
        <f t="shared" si="14"/>
        <v>4653803.4006184675</v>
      </c>
      <c r="N69" s="106">
        <f t="shared" si="14"/>
        <v>5115305.4283400392</v>
      </c>
      <c r="O69" s="106">
        <f t="shared" si="14"/>
        <v>5623235.8012666684</v>
      </c>
      <c r="P69" s="106">
        <f t="shared" si="14"/>
        <v>6182324.3722862815</v>
      </c>
      <c r="Q69" s="106">
        <f t="shared" si="14"/>
        <v>6797787.9747315086</v>
      </c>
      <c r="R69" s="106">
        <f t="shared" si="14"/>
        <v>7475381.002372345</v>
      </c>
      <c r="S69" s="106">
        <f t="shared" si="14"/>
        <v>8221451.2803890575</v>
      </c>
      <c r="T69" s="106">
        <f t="shared" si="14"/>
        <v>9043001.7839576229</v>
      </c>
      <c r="U69" s="106">
        <f t="shared" si="14"/>
        <v>9947758.8199048545</v>
      </c>
      <c r="V69" s="106">
        <f t="shared" si="14"/>
        <v>10944247.351953603</v>
      </c>
      <c r="W69" s="106">
        <f t="shared" si="14"/>
        <v>12041874.222044155</v>
      </c>
    </row>
    <row r="70" spans="1:23" ht="12" customHeight="1" x14ac:dyDescent="0.25">
      <c r="A70" s="75" t="s">
        <v>206</v>
      </c>
      <c r="B70" s="103">
        <f t="shared" ref="B70:W70" si="15">-IF(B69&gt;0, B69*$B$35, 0)</f>
        <v>0</v>
      </c>
      <c r="C70" s="103">
        <f t="shared" si="15"/>
        <v>-373434.88424991659</v>
      </c>
      <c r="D70" s="103">
        <f t="shared" si="15"/>
        <v>-383552.23609253805</v>
      </c>
      <c r="E70" s="103">
        <f t="shared" si="15"/>
        <v>-422697.42296639387</v>
      </c>
      <c r="F70" s="103">
        <f t="shared" si="15"/>
        <v>-465737.47852692474</v>
      </c>
      <c r="G70" s="103">
        <f t="shared" si="15"/>
        <v>-513065.43554842845</v>
      </c>
      <c r="H70" s="103">
        <f t="shared" si="15"/>
        <v>-565114.47030756506</v>
      </c>
      <c r="I70" s="103">
        <f t="shared" si="15"/>
        <v>-638415.93341870978</v>
      </c>
      <c r="J70" s="103">
        <f t="shared" si="15"/>
        <v>-701388.36763726152</v>
      </c>
      <c r="K70" s="103">
        <f t="shared" si="15"/>
        <v>-770665.88977668504</v>
      </c>
      <c r="L70" s="103">
        <f t="shared" si="15"/>
        <v>-846888.21063993429</v>
      </c>
      <c r="M70" s="103">
        <f t="shared" si="15"/>
        <v>-930760.68012369354</v>
      </c>
      <c r="N70" s="103">
        <f t="shared" si="15"/>
        <v>-1023061.0856680078</v>
      </c>
      <c r="O70" s="103">
        <f t="shared" si="15"/>
        <v>-1124647.1602533336</v>
      </c>
      <c r="P70" s="103">
        <f t="shared" si="15"/>
        <v>-1236464.8744572564</v>
      </c>
      <c r="Q70" s="103">
        <f t="shared" si="15"/>
        <v>-1359557.5949463018</v>
      </c>
      <c r="R70" s="103">
        <f t="shared" si="15"/>
        <v>-1495076.200474469</v>
      </c>
      <c r="S70" s="103">
        <f t="shared" si="15"/>
        <v>-1644290.2560778116</v>
      </c>
      <c r="T70" s="103">
        <f t="shared" si="15"/>
        <v>-1808600.3567915247</v>
      </c>
      <c r="U70" s="103">
        <f t="shared" si="15"/>
        <v>-1989551.763980971</v>
      </c>
      <c r="V70" s="103">
        <f t="shared" si="15"/>
        <v>-2188849.4703907208</v>
      </c>
      <c r="W70" s="103">
        <f t="shared" si="15"/>
        <v>-2408374.8444088311</v>
      </c>
    </row>
    <row r="71" spans="1:23" ht="12.75" customHeight="1" thickBot="1" x14ac:dyDescent="0.3">
      <c r="A71" s="112" t="s">
        <v>239</v>
      </c>
      <c r="B71" s="113">
        <f t="shared" ref="B71:W71" si="16">B69+B70</f>
        <v>0</v>
      </c>
      <c r="C71" s="113">
        <f>C69+C70</f>
        <v>1493739.5369996664</v>
      </c>
      <c r="D71" s="113">
        <f t="shared" si="16"/>
        <v>1534208.944370152</v>
      </c>
      <c r="E71" s="113">
        <f t="shared" si="16"/>
        <v>1690789.6918655753</v>
      </c>
      <c r="F71" s="113">
        <f t="shared" si="16"/>
        <v>1862949.9141076989</v>
      </c>
      <c r="G71" s="113">
        <f t="shared" si="16"/>
        <v>2052261.7421937138</v>
      </c>
      <c r="H71" s="113">
        <f t="shared" si="16"/>
        <v>2260457.8812302602</v>
      </c>
      <c r="I71" s="113">
        <f t="shared" si="16"/>
        <v>2553663.7336748391</v>
      </c>
      <c r="J71" s="113">
        <f t="shared" si="16"/>
        <v>2805553.4705490461</v>
      </c>
      <c r="K71" s="113">
        <f t="shared" si="16"/>
        <v>3082663.5591067402</v>
      </c>
      <c r="L71" s="113">
        <f t="shared" si="16"/>
        <v>3387552.8425597372</v>
      </c>
      <c r="M71" s="113">
        <f t="shared" si="16"/>
        <v>3723042.7204947742</v>
      </c>
      <c r="N71" s="113">
        <f t="shared" si="16"/>
        <v>4092244.3426720314</v>
      </c>
      <c r="O71" s="113">
        <f t="shared" si="16"/>
        <v>4498588.6410133345</v>
      </c>
      <c r="P71" s="113">
        <f t="shared" si="16"/>
        <v>4945859.4978290256</v>
      </c>
      <c r="Q71" s="113">
        <f t="shared" si="16"/>
        <v>5438230.3797852071</v>
      </c>
      <c r="R71" s="113">
        <f t="shared" si="16"/>
        <v>5980304.801897876</v>
      </c>
      <c r="S71" s="113">
        <f t="shared" si="16"/>
        <v>6577161.0243112464</v>
      </c>
      <c r="T71" s="113">
        <f t="shared" si="16"/>
        <v>7234401.4271660987</v>
      </c>
      <c r="U71" s="113">
        <f t="shared" si="16"/>
        <v>7958207.0559238838</v>
      </c>
      <c r="V71" s="113">
        <f t="shared" si="16"/>
        <v>8755397.881562883</v>
      </c>
      <c r="W71" s="113">
        <f t="shared" si="16"/>
        <v>9633499.3776353244</v>
      </c>
    </row>
    <row r="72" spans="1:23" ht="14.25" customHeight="1" thickBot="1" x14ac:dyDescent="0.3">
      <c r="A72" s="98"/>
      <c r="B72" s="114">
        <f>IF(B45&lt;B91,0,1)</f>
        <v>0</v>
      </c>
      <c r="C72" s="114">
        <f t="shared" ref="C72:W72" si="17">IF(C45&lt;$B$91,0,B72+1)</f>
        <v>1</v>
      </c>
      <c r="D72" s="114">
        <f>IF(D45&lt;$B$91,0,C72+1)</f>
        <v>2</v>
      </c>
      <c r="E72" s="114">
        <f t="shared" si="17"/>
        <v>3</v>
      </c>
      <c r="F72" s="114">
        <f t="shared" si="17"/>
        <v>4</v>
      </c>
      <c r="G72" s="114">
        <f t="shared" si="17"/>
        <v>5</v>
      </c>
      <c r="H72" s="114">
        <f t="shared" si="17"/>
        <v>6</v>
      </c>
      <c r="I72" s="114">
        <f t="shared" si="17"/>
        <v>7</v>
      </c>
      <c r="J72" s="114">
        <f t="shared" si="17"/>
        <v>8</v>
      </c>
      <c r="K72" s="114">
        <f t="shared" si="17"/>
        <v>9</v>
      </c>
      <c r="L72" s="114">
        <f t="shared" si="17"/>
        <v>10</v>
      </c>
      <c r="M72" s="114">
        <f t="shared" si="17"/>
        <v>11</v>
      </c>
      <c r="N72" s="114">
        <f t="shared" si="17"/>
        <v>12</v>
      </c>
      <c r="O72" s="114">
        <f t="shared" si="17"/>
        <v>13</v>
      </c>
      <c r="P72" s="114">
        <f t="shared" si="17"/>
        <v>14</v>
      </c>
      <c r="Q72" s="114">
        <f t="shared" si="17"/>
        <v>15</v>
      </c>
      <c r="R72" s="114">
        <f t="shared" si="17"/>
        <v>16</v>
      </c>
      <c r="S72" s="114">
        <f t="shared" si="17"/>
        <v>17</v>
      </c>
      <c r="T72" s="114">
        <f t="shared" si="17"/>
        <v>18</v>
      </c>
      <c r="U72" s="114">
        <f t="shared" si="17"/>
        <v>19</v>
      </c>
      <c r="V72" s="114">
        <f t="shared" si="17"/>
        <v>20</v>
      </c>
      <c r="W72" s="114">
        <f t="shared" si="17"/>
        <v>21</v>
      </c>
    </row>
    <row r="73" spans="1:23" ht="25.5" customHeight="1" x14ac:dyDescent="0.25">
      <c r="A73" s="100" t="s">
        <v>240</v>
      </c>
      <c r="B73" s="115"/>
      <c r="C73" s="115"/>
      <c r="D73" s="115"/>
      <c r="E73" s="115"/>
      <c r="F73" s="115"/>
      <c r="G73" s="115"/>
      <c r="H73" s="115"/>
      <c r="I73" s="115"/>
      <c r="J73" s="115"/>
      <c r="K73" s="115"/>
      <c r="L73" s="115"/>
      <c r="M73" s="115"/>
      <c r="N73" s="115"/>
      <c r="O73" s="115"/>
      <c r="P73" s="115"/>
      <c r="Q73" s="115"/>
      <c r="R73" s="115"/>
      <c r="S73" s="115"/>
      <c r="T73" s="115"/>
      <c r="U73" s="115"/>
      <c r="V73" s="115"/>
      <c r="W73" s="115"/>
    </row>
    <row r="74" spans="1:23" ht="25.5" customHeight="1" x14ac:dyDescent="0.25">
      <c r="A74" s="111" t="s">
        <v>236</v>
      </c>
      <c r="B74" s="107">
        <f t="shared" ref="B74:W74" si="18">B67</f>
        <v>0</v>
      </c>
      <c r="C74" s="107">
        <f t="shared" si="18"/>
        <v>1867174.4212495829</v>
      </c>
      <c r="D74" s="107">
        <f t="shared" si="18"/>
        <v>1917761.1804626901</v>
      </c>
      <c r="E74" s="107">
        <f t="shared" si="18"/>
        <v>2113487.1148319691</v>
      </c>
      <c r="F74" s="107">
        <f t="shared" si="18"/>
        <v>2328687.3926346237</v>
      </c>
      <c r="G74" s="107">
        <f t="shared" si="18"/>
        <v>2565327.1777421422</v>
      </c>
      <c r="H74" s="107">
        <f t="shared" si="18"/>
        <v>2825572.3515378251</v>
      </c>
      <c r="I74" s="107">
        <f t="shared" si="18"/>
        <v>3192079.6670935489</v>
      </c>
      <c r="J74" s="107">
        <f t="shared" si="18"/>
        <v>3506941.8381863073</v>
      </c>
      <c r="K74" s="107">
        <f t="shared" si="18"/>
        <v>3853329.448883425</v>
      </c>
      <c r="L74" s="107">
        <f t="shared" si="18"/>
        <v>4234441.0531996712</v>
      </c>
      <c r="M74" s="107">
        <f t="shared" si="18"/>
        <v>4653803.4006184675</v>
      </c>
      <c r="N74" s="107">
        <f t="shared" si="18"/>
        <v>5115305.4283400392</v>
      </c>
      <c r="O74" s="107">
        <f t="shared" si="18"/>
        <v>5623235.8012666684</v>
      </c>
      <c r="P74" s="107">
        <f t="shared" si="18"/>
        <v>6182324.3722862815</v>
      </c>
      <c r="Q74" s="107">
        <f t="shared" si="18"/>
        <v>6797787.9747315086</v>
      </c>
      <c r="R74" s="107">
        <f t="shared" si="18"/>
        <v>7475381.002372345</v>
      </c>
      <c r="S74" s="107">
        <f t="shared" si="18"/>
        <v>8221451.2803890575</v>
      </c>
      <c r="T74" s="107">
        <f t="shared" si="18"/>
        <v>9043001.7839576229</v>
      </c>
      <c r="U74" s="107">
        <f t="shared" si="18"/>
        <v>9947758.8199048545</v>
      </c>
      <c r="V74" s="107">
        <f t="shared" si="18"/>
        <v>10944247.351953603</v>
      </c>
      <c r="W74" s="107">
        <f t="shared" si="18"/>
        <v>12041874.222044155</v>
      </c>
    </row>
    <row r="75" spans="1:23" ht="12" customHeight="1" x14ac:dyDescent="0.25">
      <c r="A75" s="75" t="s">
        <v>234</v>
      </c>
      <c r="B75" s="103">
        <f t="shared" ref="B75:W75" si="19">B65</f>
        <v>0</v>
      </c>
      <c r="C75" s="103">
        <f t="shared" si="19"/>
        <v>0</v>
      </c>
      <c r="D75" s="103">
        <f t="shared" si="19"/>
        <v>80269.443999999989</v>
      </c>
      <c r="E75" s="103">
        <f t="shared" si="19"/>
        <v>80269.443999999989</v>
      </c>
      <c r="F75" s="103">
        <f t="shared" si="19"/>
        <v>80269.443999999989</v>
      </c>
      <c r="G75" s="103">
        <f t="shared" si="19"/>
        <v>80269.443999999989</v>
      </c>
      <c r="H75" s="103">
        <f t="shared" si="19"/>
        <v>80269.443999999989</v>
      </c>
      <c r="I75" s="103">
        <f t="shared" si="19"/>
        <v>0</v>
      </c>
      <c r="J75" s="103">
        <f t="shared" si="19"/>
        <v>0</v>
      </c>
      <c r="K75" s="103">
        <f t="shared" si="19"/>
        <v>0</v>
      </c>
      <c r="L75" s="103">
        <f t="shared" si="19"/>
        <v>0</v>
      </c>
      <c r="M75" s="103">
        <f t="shared" si="19"/>
        <v>0</v>
      </c>
      <c r="N75" s="103">
        <f t="shared" si="19"/>
        <v>0</v>
      </c>
      <c r="O75" s="103">
        <f t="shared" si="19"/>
        <v>0</v>
      </c>
      <c r="P75" s="103">
        <f t="shared" si="19"/>
        <v>0</v>
      </c>
      <c r="Q75" s="103">
        <f t="shared" si="19"/>
        <v>0</v>
      </c>
      <c r="R75" s="103">
        <f t="shared" si="19"/>
        <v>0</v>
      </c>
      <c r="S75" s="103">
        <f t="shared" si="19"/>
        <v>0</v>
      </c>
      <c r="T75" s="103">
        <f t="shared" si="19"/>
        <v>0</v>
      </c>
      <c r="U75" s="103">
        <f t="shared" si="19"/>
        <v>0</v>
      </c>
      <c r="V75" s="103">
        <f t="shared" si="19"/>
        <v>0</v>
      </c>
      <c r="W75" s="103">
        <f t="shared" si="19"/>
        <v>0</v>
      </c>
    </row>
    <row r="76" spans="1:23" ht="12" customHeight="1" x14ac:dyDescent="0.25">
      <c r="A76" s="75" t="s">
        <v>237</v>
      </c>
      <c r="B76" s="103">
        <f t="shared" ref="B76:W76" si="20">B68</f>
        <v>0</v>
      </c>
      <c r="C76" s="103">
        <f t="shared" si="20"/>
        <v>0</v>
      </c>
      <c r="D76" s="103">
        <f t="shared" si="20"/>
        <v>0</v>
      </c>
      <c r="E76" s="103">
        <f t="shared" si="20"/>
        <v>0</v>
      </c>
      <c r="F76" s="103">
        <f t="shared" si="20"/>
        <v>0</v>
      </c>
      <c r="G76" s="103">
        <f t="shared" si="20"/>
        <v>0</v>
      </c>
      <c r="H76" s="103">
        <f t="shared" si="20"/>
        <v>0</v>
      </c>
      <c r="I76" s="103">
        <f t="shared" si="20"/>
        <v>0</v>
      </c>
      <c r="J76" s="103">
        <f t="shared" si="20"/>
        <v>0</v>
      </c>
      <c r="K76" s="103">
        <f t="shared" si="20"/>
        <v>0</v>
      </c>
      <c r="L76" s="103">
        <f t="shared" si="20"/>
        <v>0</v>
      </c>
      <c r="M76" s="103">
        <f t="shared" si="20"/>
        <v>0</v>
      </c>
      <c r="N76" s="103">
        <f t="shared" si="20"/>
        <v>0</v>
      </c>
      <c r="O76" s="103">
        <f t="shared" si="20"/>
        <v>0</v>
      </c>
      <c r="P76" s="103">
        <f t="shared" si="20"/>
        <v>0</v>
      </c>
      <c r="Q76" s="103">
        <f t="shared" si="20"/>
        <v>0</v>
      </c>
      <c r="R76" s="103">
        <f t="shared" si="20"/>
        <v>0</v>
      </c>
      <c r="S76" s="103">
        <f t="shared" si="20"/>
        <v>0</v>
      </c>
      <c r="T76" s="103">
        <f t="shared" si="20"/>
        <v>0</v>
      </c>
      <c r="U76" s="103">
        <f t="shared" si="20"/>
        <v>0</v>
      </c>
      <c r="V76" s="103">
        <f t="shared" si="20"/>
        <v>0</v>
      </c>
      <c r="W76" s="103">
        <f t="shared" si="20"/>
        <v>0</v>
      </c>
    </row>
    <row r="77" spans="1:23" ht="12" customHeight="1" x14ac:dyDescent="0.25">
      <c r="A77" s="75" t="s">
        <v>206</v>
      </c>
      <c r="B77" s="110">
        <f>IF(SUM($B$70:B70),0,SUM($B$70:B70))</f>
        <v>0</v>
      </c>
      <c r="C77" s="110">
        <f>IF(SUM($B$70:C70)+SUM($B$77:B77)&gt;0,0,SUM($B$70:C70)-SUM($B$77:B77))</f>
        <v>-373434.88424991659</v>
      </c>
      <c r="D77" s="110">
        <f>IF(SUM($B$70:D70)+SUM($B$77:C77)&gt;0,0,SUM($B$70:D70)-SUM($B$77:C77))</f>
        <v>-383552.23609253805</v>
      </c>
      <c r="E77" s="110">
        <f>IF(SUM($B$70:E70)+SUM($B$77:D77)&gt;0,0,SUM($B$70:E70)-SUM($B$77:D77))</f>
        <v>-422697.42296639387</v>
      </c>
      <c r="F77" s="110">
        <f>IF(SUM($B$70:F70)+SUM($B$77:E77)&gt;0,0,SUM($B$70:F70)-SUM($B$77:E77))</f>
        <v>-465737.47852692474</v>
      </c>
      <c r="G77" s="110">
        <f>IF(SUM($B$70:G70)+SUM($B$77:F77)&gt;0,0,SUM($B$70:G70)-SUM($B$77:F77))</f>
        <v>-513065.43554842845</v>
      </c>
      <c r="H77" s="110">
        <f>IF(SUM($B$70:H70)+SUM($B$77:G77)&gt;0,0,SUM($B$70:H70)-SUM($B$77:G77))</f>
        <v>-565114.47030756529</v>
      </c>
      <c r="I77" s="110">
        <f>IF(SUM($B$70:I70)+SUM($B$77:H77)&gt;0,0,SUM($B$70:I70)-SUM($B$77:H77))</f>
        <v>-638415.93341870978</v>
      </c>
      <c r="J77" s="110">
        <f>IF(SUM($B$70:J70)+SUM($B$77:I77)&gt;0,0,SUM($B$70:J70)-SUM($B$77:I77))</f>
        <v>-701388.36763726175</v>
      </c>
      <c r="K77" s="110">
        <f>IF(SUM($B$70:K70)+SUM($B$77:J77)&gt;0,0,SUM($B$70:K70)-SUM($B$77:J77))</f>
        <v>-770665.88977668528</v>
      </c>
      <c r="L77" s="110">
        <f>IF(SUM($B$70:L70)+SUM($B$77:K77)&gt;0,0,SUM($B$70:L70)-SUM($B$77:K77))</f>
        <v>-846888.21063993406</v>
      </c>
      <c r="M77" s="110">
        <f>IF(SUM($B$70:M70)+SUM($B$77:L77)&gt;0,0,SUM($B$70:M70)-SUM($B$77:L77))</f>
        <v>-930760.68012369331</v>
      </c>
      <c r="N77" s="110">
        <f>IF(SUM($B$70:N70)+SUM($B$77:M77)&gt;0,0,SUM($B$70:N70)-SUM($B$77:M77))</f>
        <v>-1023061.0856680078</v>
      </c>
      <c r="O77" s="110">
        <f>IF(SUM($B$70:O70)+SUM($B$77:N77)&gt;0,0,SUM($B$70:O70)-SUM($B$77:N77))</f>
        <v>-1124647.1602533329</v>
      </c>
      <c r="P77" s="110">
        <f>IF(SUM($B$70:P70)+SUM($B$77:O77)&gt;0,0,SUM($B$70:P70)-SUM($B$77:O77))</f>
        <v>-1236464.8744572569</v>
      </c>
      <c r="Q77" s="110">
        <f>IF(SUM($B$70:Q70)+SUM($B$77:P77)&gt;0,0,SUM($B$70:Q70)-SUM($B$77:P77))</f>
        <v>-1359557.5949463025</v>
      </c>
      <c r="R77" s="110">
        <f>IF(SUM($B$70:R70)+SUM($B$77:Q77)&gt;0,0,SUM($B$70:R70)-SUM($B$77:Q77))</f>
        <v>-1495076.200474469</v>
      </c>
      <c r="S77" s="110">
        <f>IF(SUM($B$70:S70)+SUM($B$77:R77)&gt;0,0,SUM($B$70:S70)-SUM($B$77:R77))</f>
        <v>-1644290.2560778111</v>
      </c>
      <c r="T77" s="110">
        <f>IF(SUM($B$70:T70)+SUM($B$77:S77)&gt;0,0,SUM($B$70:T70)-SUM($B$77:S77))</f>
        <v>-1808600.3567915242</v>
      </c>
      <c r="U77" s="110">
        <f>IF(SUM($B$70:U70)+SUM($B$77:T77)&gt;0,0,SUM($B$70:U70)-SUM($B$77:T77))</f>
        <v>-1989551.7639809698</v>
      </c>
      <c r="V77" s="110">
        <f>IF(SUM($B$70:V70)+SUM($B$77:U77)&gt;0,0,SUM($B$70:V70)-SUM($B$77:U77))</f>
        <v>-2188849.4703907222</v>
      </c>
      <c r="W77" s="110">
        <f>IF(SUM($B$70:W70)+SUM($B$77:V77)&gt;0,0,SUM($B$70:W70)-SUM($B$77:V77))</f>
        <v>-2408374.8444088325</v>
      </c>
    </row>
    <row r="78" spans="1:23" ht="12" customHeight="1" x14ac:dyDescent="0.25">
      <c r="A78" s="75" t="s">
        <v>241</v>
      </c>
      <c r="B78" s="103">
        <f t="shared" ref="B78:W78" si="21">(B57*0.2-B58*0.2)</f>
        <v>0</v>
      </c>
      <c r="C78" s="103">
        <f t="shared" si="21"/>
        <v>373434.88424991659</v>
      </c>
      <c r="D78" s="103">
        <f t="shared" si="21"/>
        <v>399606.12489253801</v>
      </c>
      <c r="E78" s="103">
        <f t="shared" si="21"/>
        <v>438751.31176639389</v>
      </c>
      <c r="F78" s="103">
        <f t="shared" si="21"/>
        <v>481791.36732692481</v>
      </c>
      <c r="G78" s="103">
        <f t="shared" si="21"/>
        <v>529119.3243484284</v>
      </c>
      <c r="H78" s="103">
        <f t="shared" si="21"/>
        <v>581168.35910756502</v>
      </c>
      <c r="I78" s="103">
        <f t="shared" si="21"/>
        <v>638415.93341870978</v>
      </c>
      <c r="J78" s="103">
        <f t="shared" si="21"/>
        <v>701388.36763726152</v>
      </c>
      <c r="K78" s="103">
        <f t="shared" si="21"/>
        <v>770665.88977668504</v>
      </c>
      <c r="L78" s="103">
        <f t="shared" si="21"/>
        <v>846888.21063993429</v>
      </c>
      <c r="M78" s="103">
        <f t="shared" si="21"/>
        <v>930760.68012369354</v>
      </c>
      <c r="N78" s="103">
        <f t="shared" si="21"/>
        <v>1023061.0856680078</v>
      </c>
      <c r="O78" s="103">
        <f t="shared" si="21"/>
        <v>1124647.1602533336</v>
      </c>
      <c r="P78" s="103">
        <f t="shared" si="21"/>
        <v>1236464.8744572564</v>
      </c>
      <c r="Q78" s="103">
        <f t="shared" si="21"/>
        <v>1359557.5949463018</v>
      </c>
      <c r="R78" s="103">
        <f t="shared" si="21"/>
        <v>1495076.200474469</v>
      </c>
      <c r="S78" s="103">
        <f t="shared" si="21"/>
        <v>1644290.2560778116</v>
      </c>
      <c r="T78" s="103">
        <f t="shared" si="21"/>
        <v>1808600.3567915247</v>
      </c>
      <c r="U78" s="103">
        <f t="shared" si="21"/>
        <v>1989551.763980971</v>
      </c>
      <c r="V78" s="103">
        <f t="shared" si="21"/>
        <v>2188849.4703907203</v>
      </c>
      <c r="W78" s="103">
        <f t="shared" si="21"/>
        <v>2408374.8444088316</v>
      </c>
    </row>
    <row r="79" spans="1:23" ht="12" customHeight="1" x14ac:dyDescent="0.25">
      <c r="A79" s="75" t="s">
        <v>242</v>
      </c>
      <c r="B79" s="110">
        <f>-B57*(B37)</f>
        <v>0</v>
      </c>
      <c r="C79" s="110">
        <f t="shared" ref="C79:W79" si="22">-(C57-B57)*$B$37</f>
        <v>-186717.4421249583</v>
      </c>
      <c r="D79" s="110">
        <f t="shared" si="22"/>
        <v>-13120.511675786716</v>
      </c>
      <c r="E79" s="110">
        <f t="shared" si="22"/>
        <v>-19571.582093319925</v>
      </c>
      <c r="F79" s="110">
        <f t="shared" si="22"/>
        <v>-21519.01643665745</v>
      </c>
      <c r="G79" s="110">
        <f t="shared" si="22"/>
        <v>-23662.967167143852</v>
      </c>
      <c r="H79" s="110">
        <f t="shared" si="22"/>
        <v>-26023.506035960279</v>
      </c>
      <c r="I79" s="110">
        <f t="shared" si="22"/>
        <v>-28622.775811964369</v>
      </c>
      <c r="J79" s="110">
        <f t="shared" si="22"/>
        <v>-31485.205765667837</v>
      </c>
      <c r="K79" s="110">
        <f t="shared" si="22"/>
        <v>-34637.749726103808</v>
      </c>
      <c r="L79" s="110">
        <f t="shared" si="22"/>
        <v>-38110.149088016573</v>
      </c>
      <c r="M79" s="110">
        <f t="shared" si="22"/>
        <v>-41935.223398271672</v>
      </c>
      <c r="N79" s="110">
        <f t="shared" si="22"/>
        <v>-46149.191428549122</v>
      </c>
      <c r="O79" s="110">
        <f t="shared" si="22"/>
        <v>-50792.025949054958</v>
      </c>
      <c r="P79" s="110">
        <f t="shared" si="22"/>
        <v>-55907.84575835336</v>
      </c>
      <c r="Q79" s="110">
        <f t="shared" si="22"/>
        <v>-61545.348900914658</v>
      </c>
      <c r="R79" s="110">
        <f t="shared" si="22"/>
        <v>-67758.291420475682</v>
      </c>
      <c r="S79" s="110">
        <f t="shared" si="22"/>
        <v>-74606.016458063197</v>
      </c>
      <c r="T79" s="110">
        <f t="shared" si="22"/>
        <v>-82154.039013248592</v>
      </c>
      <c r="U79" s="110">
        <f t="shared" si="22"/>
        <v>-90474.692251115106</v>
      </c>
      <c r="V79" s="110">
        <f t="shared" si="22"/>
        <v>-99647.841861266832</v>
      </c>
      <c r="W79" s="110">
        <f t="shared" si="22"/>
        <v>-109761.67566544731</v>
      </c>
    </row>
    <row r="80" spans="1:23" ht="12.75" customHeight="1" x14ac:dyDescent="0.25">
      <c r="A80" s="75" t="s">
        <v>243</v>
      </c>
      <c r="B80" s="103">
        <v>0</v>
      </c>
      <c r="C80" s="103">
        <v>-329646.84000000003</v>
      </c>
      <c r="D80" s="103">
        <v>0</v>
      </c>
      <c r="E80" s="103">
        <v>0</v>
      </c>
      <c r="F80" s="103">
        <v>0</v>
      </c>
      <c r="G80" s="103">
        <v>0</v>
      </c>
      <c r="H80" s="103">
        <v>0</v>
      </c>
      <c r="I80" s="103">
        <v>0</v>
      </c>
      <c r="J80" s="103">
        <v>0</v>
      </c>
      <c r="K80" s="103">
        <v>0</v>
      </c>
      <c r="L80" s="103">
        <v>0</v>
      </c>
      <c r="M80" s="103">
        <v>0</v>
      </c>
      <c r="N80" s="103">
        <v>0</v>
      </c>
      <c r="O80" s="103">
        <v>0</v>
      </c>
      <c r="P80" s="103">
        <v>0</v>
      </c>
      <c r="Q80" s="103">
        <v>0</v>
      </c>
      <c r="R80" s="103">
        <v>0</v>
      </c>
      <c r="S80" s="103">
        <v>0</v>
      </c>
      <c r="T80" s="103">
        <v>0</v>
      </c>
      <c r="U80" s="103">
        <v>0</v>
      </c>
      <c r="V80" s="103">
        <v>0</v>
      </c>
      <c r="W80" s="103">
        <v>0</v>
      </c>
    </row>
    <row r="81" spans="1:23" ht="12.75" customHeight="1" x14ac:dyDescent="0.25">
      <c r="A81" s="75" t="s">
        <v>244</v>
      </c>
      <c r="B81" s="103">
        <f t="shared" ref="B81:W81" si="23">B52-B53</f>
        <v>0</v>
      </c>
      <c r="C81" s="103">
        <f t="shared" si="23"/>
        <v>0</v>
      </c>
      <c r="D81" s="103">
        <f t="shared" si="23"/>
        <v>0</v>
      </c>
      <c r="E81" s="103">
        <f t="shared" si="23"/>
        <v>0</v>
      </c>
      <c r="F81" s="103">
        <f t="shared" si="23"/>
        <v>0</v>
      </c>
      <c r="G81" s="103">
        <f t="shared" si="23"/>
        <v>0</v>
      </c>
      <c r="H81" s="103">
        <f t="shared" si="23"/>
        <v>0</v>
      </c>
      <c r="I81" s="103">
        <f t="shared" si="23"/>
        <v>0</v>
      </c>
      <c r="J81" s="103">
        <f t="shared" si="23"/>
        <v>0</v>
      </c>
      <c r="K81" s="103">
        <f t="shared" si="23"/>
        <v>0</v>
      </c>
      <c r="L81" s="103">
        <f t="shared" si="23"/>
        <v>0</v>
      </c>
      <c r="M81" s="103">
        <f t="shared" si="23"/>
        <v>0</v>
      </c>
      <c r="N81" s="103">
        <f t="shared" si="23"/>
        <v>0</v>
      </c>
      <c r="O81" s="103">
        <f t="shared" si="23"/>
        <v>0</v>
      </c>
      <c r="P81" s="103">
        <f t="shared" si="23"/>
        <v>0</v>
      </c>
      <c r="Q81" s="103">
        <f t="shared" si="23"/>
        <v>0</v>
      </c>
      <c r="R81" s="103">
        <f t="shared" si="23"/>
        <v>0</v>
      </c>
      <c r="S81" s="103">
        <f t="shared" si="23"/>
        <v>0</v>
      </c>
      <c r="T81" s="103">
        <f t="shared" si="23"/>
        <v>0</v>
      </c>
      <c r="U81" s="103">
        <f t="shared" si="23"/>
        <v>0</v>
      </c>
      <c r="V81" s="103">
        <f t="shared" si="23"/>
        <v>0</v>
      </c>
      <c r="W81" s="103">
        <f t="shared" si="23"/>
        <v>0</v>
      </c>
    </row>
    <row r="82" spans="1:23" ht="12" customHeight="1" x14ac:dyDescent="0.25">
      <c r="A82" s="95" t="s">
        <v>245</v>
      </c>
      <c r="B82" s="107">
        <f t="shared" ref="B82:W82" si="24">SUM(B74:B77,B79:B81)</f>
        <v>0</v>
      </c>
      <c r="C82" s="107">
        <f>SUM(C74:C77,C79:C81)</f>
        <v>977375.2548747079</v>
      </c>
      <c r="D82" s="107">
        <f t="shared" si="24"/>
        <v>1601357.8766943652</v>
      </c>
      <c r="E82" s="107">
        <f t="shared" si="24"/>
        <v>1751487.5537722555</v>
      </c>
      <c r="F82" s="107">
        <f t="shared" si="24"/>
        <v>1921700.3416710417</v>
      </c>
      <c r="G82" s="107">
        <f t="shared" si="24"/>
        <v>2108868.2190265702</v>
      </c>
      <c r="H82" s="107">
        <f t="shared" si="24"/>
        <v>2314703.8191942996</v>
      </c>
      <c r="I82" s="107">
        <f t="shared" si="24"/>
        <v>2525040.957862875</v>
      </c>
      <c r="J82" s="107">
        <f t="shared" si="24"/>
        <v>2774068.2647833778</v>
      </c>
      <c r="K82" s="107">
        <f t="shared" si="24"/>
        <v>3048025.8093806361</v>
      </c>
      <c r="L82" s="107">
        <f t="shared" si="24"/>
        <v>3349442.6934717204</v>
      </c>
      <c r="M82" s="107">
        <f t="shared" si="24"/>
        <v>3681107.4970965027</v>
      </c>
      <c r="N82" s="107">
        <f t="shared" si="24"/>
        <v>4046095.1512434823</v>
      </c>
      <c r="O82" s="107">
        <f t="shared" si="24"/>
        <v>4447796.6150642801</v>
      </c>
      <c r="P82" s="107">
        <f t="shared" si="24"/>
        <v>4889951.6520706713</v>
      </c>
      <c r="Q82" s="107">
        <f t="shared" si="24"/>
        <v>5376685.030884292</v>
      </c>
      <c r="R82" s="107">
        <f t="shared" si="24"/>
        <v>5912546.5104774004</v>
      </c>
      <c r="S82" s="107">
        <f t="shared" si="24"/>
        <v>6502555.007853183</v>
      </c>
      <c r="T82" s="107">
        <f t="shared" si="24"/>
        <v>7152247.3881528499</v>
      </c>
      <c r="U82" s="107">
        <f t="shared" si="24"/>
        <v>7867732.3636727696</v>
      </c>
      <c r="V82" s="107">
        <f t="shared" si="24"/>
        <v>8655750.0397016145</v>
      </c>
      <c r="W82" s="107">
        <f t="shared" si="24"/>
        <v>9523737.701969875</v>
      </c>
    </row>
    <row r="83" spans="1:23" ht="12" customHeight="1" x14ac:dyDescent="0.25">
      <c r="A83" s="95" t="s">
        <v>246</v>
      </c>
      <c r="B83" s="107">
        <f>SUM($B$82:B82)</f>
        <v>0</v>
      </c>
      <c r="C83" s="107">
        <f>SUM(B82:C82)</f>
        <v>977375.2548747079</v>
      </c>
      <c r="D83" s="107">
        <f>SUM(B82:D82)</f>
        <v>2578733.1315690731</v>
      </c>
      <c r="E83" s="107">
        <f>SUM($B$82:E82)</f>
        <v>4330220.6853413284</v>
      </c>
      <c r="F83" s="107">
        <f>SUM($B$82:F82)</f>
        <v>6251921.0270123705</v>
      </c>
      <c r="G83" s="107">
        <f>SUM($B$82:G82)</f>
        <v>8360789.2460389407</v>
      </c>
      <c r="H83" s="107">
        <f>SUM($B$82:H82)</f>
        <v>10675493.06523324</v>
      </c>
      <c r="I83" s="107">
        <f>SUM($B$82:I82)</f>
        <v>13200534.023096114</v>
      </c>
      <c r="J83" s="107">
        <f>SUM($B$82:J82)</f>
        <v>15974602.287879493</v>
      </c>
      <c r="K83" s="107">
        <f>SUM($B$82:K82)</f>
        <v>19022628.097260129</v>
      </c>
      <c r="L83" s="107">
        <f>SUM($B$82:L82)</f>
        <v>22372070.790731847</v>
      </c>
      <c r="M83" s="107">
        <f>SUM($B$82:M82)</f>
        <v>26053178.287828349</v>
      </c>
      <c r="N83" s="107">
        <f>SUM($B$82:N82)</f>
        <v>30099273.43907183</v>
      </c>
      <c r="O83" s="107">
        <f>SUM($B$82:O82)</f>
        <v>34547070.054136112</v>
      </c>
      <c r="P83" s="107">
        <f>SUM($B$82:P82)</f>
        <v>39437021.706206784</v>
      </c>
      <c r="Q83" s="107">
        <f>SUM($B$82:Q82)</f>
        <v>44813706.737091079</v>
      </c>
      <c r="R83" s="107">
        <f>SUM($B$82:R82)</f>
        <v>50726253.247568481</v>
      </c>
      <c r="S83" s="107">
        <f>SUM($B$82:S82)</f>
        <v>57228808.255421661</v>
      </c>
      <c r="T83" s="107">
        <f>SUM($B$82:T82)</f>
        <v>64381055.643574513</v>
      </c>
      <c r="U83" s="107">
        <f>SUM($B$82:U82)</f>
        <v>72248788.007247284</v>
      </c>
      <c r="V83" s="107">
        <f>SUM($B$82:V82)</f>
        <v>80904538.046948895</v>
      </c>
      <c r="W83" s="107">
        <f>SUM($B$82:W82)</f>
        <v>90428275.748918772</v>
      </c>
    </row>
    <row r="84" spans="1:23" ht="12" customHeight="1" x14ac:dyDescent="0.25">
      <c r="A84" s="75" t="s">
        <v>247</v>
      </c>
      <c r="B84" s="116">
        <f t="shared" ref="B84:W84" si="25">IF(B45&lt;=$B$92,1,1/(1+$B$42)^(B45-$B$92))</f>
        <v>1</v>
      </c>
      <c r="C84" s="116">
        <f t="shared" si="25"/>
        <v>1</v>
      </c>
      <c r="D84" s="116">
        <f t="shared" si="25"/>
        <v>0.88495575221238942</v>
      </c>
      <c r="E84" s="116">
        <f t="shared" si="25"/>
        <v>0.78314668337379612</v>
      </c>
      <c r="F84" s="116">
        <f t="shared" si="25"/>
        <v>0.69305016227769578</v>
      </c>
      <c r="G84" s="116">
        <f t="shared" si="25"/>
        <v>0.61331872767937679</v>
      </c>
      <c r="H84" s="116">
        <f t="shared" si="25"/>
        <v>0.54275993599944861</v>
      </c>
      <c r="I84" s="116">
        <f t="shared" si="25"/>
        <v>0.48031852743314046</v>
      </c>
      <c r="J84" s="116">
        <f t="shared" si="25"/>
        <v>0.425060643746142</v>
      </c>
      <c r="K84" s="116">
        <f t="shared" si="25"/>
        <v>0.37615986172224958</v>
      </c>
      <c r="L84" s="116">
        <f t="shared" si="25"/>
        <v>0.33288483338252178</v>
      </c>
      <c r="M84" s="116">
        <f t="shared" si="25"/>
        <v>0.2945883481261255</v>
      </c>
      <c r="N84" s="116">
        <f t="shared" si="25"/>
        <v>0.26069765320896066</v>
      </c>
      <c r="O84" s="116">
        <f t="shared" si="25"/>
        <v>0.23070588779554044</v>
      </c>
      <c r="P84" s="116">
        <f t="shared" si="25"/>
        <v>0.20416450247392959</v>
      </c>
      <c r="Q84" s="116">
        <f t="shared" si="25"/>
        <v>0.18067655086188467</v>
      </c>
      <c r="R84" s="116">
        <f t="shared" si="25"/>
        <v>0.15989075297511918</v>
      </c>
      <c r="S84" s="116">
        <f t="shared" si="25"/>
        <v>0.14149624157090193</v>
      </c>
      <c r="T84" s="116">
        <f t="shared" si="25"/>
        <v>0.12521791289460349</v>
      </c>
      <c r="U84" s="116">
        <f t="shared" si="25"/>
        <v>0.1108123122961093</v>
      </c>
      <c r="V84" s="116">
        <f t="shared" si="25"/>
        <v>9.8063993182397627E-2</v>
      </c>
      <c r="W84" s="116">
        <f t="shared" si="25"/>
        <v>8.678229485167932E-2</v>
      </c>
    </row>
    <row r="85" spans="1:23" ht="27.75" customHeight="1" x14ac:dyDescent="0.25">
      <c r="A85" s="111" t="s">
        <v>248</v>
      </c>
      <c r="B85" s="107">
        <f>B83*B84</f>
        <v>0</v>
      </c>
      <c r="C85" s="107">
        <f t="shared" ref="C85:W85" si="26">C82*C84</f>
        <v>977375.2548747079</v>
      </c>
      <c r="D85" s="107">
        <f t="shared" si="26"/>
        <v>1417130.8643312966</v>
      </c>
      <c r="E85" s="107">
        <f t="shared" si="26"/>
        <v>1371671.6687072252</v>
      </c>
      <c r="F85" s="107">
        <f t="shared" si="26"/>
        <v>1331834.7336442189</v>
      </c>
      <c r="G85" s="107">
        <f t="shared" si="26"/>
        <v>1293408.3729368492</v>
      </c>
      <c r="H85" s="107">
        <f t="shared" si="26"/>
        <v>1256328.4967635772</v>
      </c>
      <c r="I85" s="107">
        <f t="shared" si="26"/>
        <v>1212823.9545890626</v>
      </c>
      <c r="J85" s="107">
        <f t="shared" si="26"/>
        <v>1179147.2424245656</v>
      </c>
      <c r="K85" s="107">
        <f t="shared" si="26"/>
        <v>1146544.966982468</v>
      </c>
      <c r="L85" s="107">
        <f t="shared" si="26"/>
        <v>1114978.6729406386</v>
      </c>
      <c r="M85" s="107">
        <f t="shared" si="26"/>
        <v>1084411.3768443551</v>
      </c>
      <c r="N85" s="107">
        <f t="shared" si="26"/>
        <v>1054807.5105893305</v>
      </c>
      <c r="O85" s="107">
        <f t="shared" si="26"/>
        <v>1026132.8668124044</v>
      </c>
      <c r="P85" s="107">
        <f t="shared" si="26"/>
        <v>998354.54616657866</v>
      </c>
      <c r="Q85" s="107">
        <f t="shared" si="26"/>
        <v>971440.90645089967</v>
      </c>
      <c r="R85" s="107">
        <f t="shared" si="26"/>
        <v>945361.51356064493</v>
      </c>
      <c r="S85" s="107">
        <f t="shared" si="26"/>
        <v>920087.09421927214</v>
      </c>
      <c r="T85" s="107">
        <f t="shared" si="26"/>
        <v>895589.49045037886</v>
      </c>
      <c r="U85" s="107">
        <f t="shared" si="26"/>
        <v>871841.61574551312</v>
      </c>
      <c r="V85" s="107">
        <f t="shared" si="26"/>
        <v>848817.41288183711</v>
      </c>
      <c r="W85" s="107">
        <f t="shared" si="26"/>
        <v>826491.81334240455</v>
      </c>
    </row>
    <row r="86" spans="1:23" ht="21.75" customHeight="1" x14ac:dyDescent="0.25">
      <c r="A86" s="111" t="s">
        <v>249</v>
      </c>
      <c r="B86" s="107">
        <f>SUM(B85)</f>
        <v>0</v>
      </c>
      <c r="C86" s="107">
        <f t="shared" ref="C86:W86" si="27">C85+B86</f>
        <v>977375.2548747079</v>
      </c>
      <c r="D86" s="107">
        <f t="shared" si="27"/>
        <v>2394506.1192060048</v>
      </c>
      <c r="E86" s="107">
        <f t="shared" si="27"/>
        <v>3766177.7879132302</v>
      </c>
      <c r="F86" s="107">
        <f t="shared" si="27"/>
        <v>5098012.5215574494</v>
      </c>
      <c r="G86" s="107">
        <f t="shared" si="27"/>
        <v>6391420.8944942988</v>
      </c>
      <c r="H86" s="107">
        <f t="shared" si="27"/>
        <v>7647749.3912578765</v>
      </c>
      <c r="I86" s="107">
        <f t="shared" si="27"/>
        <v>8860573.3458469398</v>
      </c>
      <c r="J86" s="107">
        <f t="shared" si="27"/>
        <v>10039720.588271506</v>
      </c>
      <c r="K86" s="107">
        <f t="shared" si="27"/>
        <v>11186265.555253975</v>
      </c>
      <c r="L86" s="107">
        <f t="shared" si="27"/>
        <v>12301244.228194613</v>
      </c>
      <c r="M86" s="107">
        <f t="shared" si="27"/>
        <v>13385655.605038969</v>
      </c>
      <c r="N86" s="107">
        <f t="shared" si="27"/>
        <v>14440463.115628298</v>
      </c>
      <c r="O86" s="107">
        <f t="shared" si="27"/>
        <v>15466595.982440703</v>
      </c>
      <c r="P86" s="107">
        <f t="shared" si="27"/>
        <v>16464950.528607281</v>
      </c>
      <c r="Q86" s="107">
        <f t="shared" si="27"/>
        <v>17436391.43505818</v>
      </c>
      <c r="R86" s="107">
        <f t="shared" si="27"/>
        <v>18381752.948618826</v>
      </c>
      <c r="S86" s="107">
        <f t="shared" si="27"/>
        <v>19301840.042838097</v>
      </c>
      <c r="T86" s="107">
        <f t="shared" si="27"/>
        <v>20197429.533288475</v>
      </c>
      <c r="U86" s="107">
        <f t="shared" si="27"/>
        <v>21069271.14903399</v>
      </c>
      <c r="V86" s="107">
        <f t="shared" si="27"/>
        <v>21918088.561915826</v>
      </c>
      <c r="W86" s="107">
        <f t="shared" si="27"/>
        <v>22744580.37525823</v>
      </c>
    </row>
    <row r="87" spans="1:23" ht="14.25" customHeight="1" x14ac:dyDescent="0.25">
      <c r="A87" s="117" t="s">
        <v>250</v>
      </c>
      <c r="B87" s="118">
        <f>IF((ISERR(IRR($B$82:B82))),0,IF(IRR($B$82:B82)&lt;0,0,IRR($B$82:B82)))</f>
        <v>0</v>
      </c>
      <c r="C87" s="118">
        <f>IF((ISERR(IRR($B$82:C82))),0,IF(IRR($B$82:C82)&lt;0,0,IRR($B$82:C82)))</f>
        <v>0</v>
      </c>
      <c r="D87" s="118">
        <f>IF((ISERR(IRR($B$82:D82))),0,IF(IRR($B$82:D82)&lt;0,0,IRR($B$82:D82)))</f>
        <v>0</v>
      </c>
      <c r="E87" s="118">
        <f>IF((ISERR(IRR($B$82:E82))),0,IF(IRR($B$82:E82)&lt;0,0,IRR($B$82:E82)))</f>
        <v>0</v>
      </c>
      <c r="F87" s="118">
        <f>IF((ISERR(IRR($B$82:F82))),0,IF(IRR($B$82:F82)&lt;0,0,IRR($B$82:F82)))</f>
        <v>0</v>
      </c>
      <c r="G87" s="118">
        <f>IF((ISERR(IRR($B$82:G82))),0,IF(IRR($B$82:G82)&lt;0,0,IRR($B$82:G82)))</f>
        <v>0</v>
      </c>
      <c r="H87" s="118">
        <f>IF((ISERR(IRR($B$82:H82))),0,IF(IRR($B$82:H82)&lt;0,0,IRR($B$82:H82)))</f>
        <v>0</v>
      </c>
      <c r="I87" s="118">
        <f>IF((ISERR(IRR($B$82:I82))),0,IF(IRR($B$82:I82)&lt;0,0,IRR($B$82:I82)))</f>
        <v>0</v>
      </c>
      <c r="J87" s="118">
        <f>IF((ISERR(IRR($B$82:J82))),0,IF(IRR($B$82:J82)&lt;0,0,IRR($B$82:J82)))</f>
        <v>0</v>
      </c>
      <c r="K87" s="118">
        <f>IF((ISERR(IRR($B$82:K82))),0,IF(IRR($B$82:K82)&lt;0,0,IRR($B$82:K82)))</f>
        <v>0</v>
      </c>
      <c r="L87" s="118">
        <f>IF((ISERR(IRR($B$82:L82))),0,IF(IRR($B$82:L82)&lt;0,0,IRR($B$82:L82)))</f>
        <v>0</v>
      </c>
      <c r="M87" s="118">
        <f>IF((ISERR(IRR($B$82:M82))),0,IF(IRR($B$82:M82)&lt;0,0,IRR($B$82:M82)))</f>
        <v>0</v>
      </c>
      <c r="N87" s="118">
        <f>IF((ISERR(IRR($B$82:N82))),0,IF(IRR($B$82:N82)&lt;0,0,IRR($B$82:N82)))</f>
        <v>0</v>
      </c>
      <c r="O87" s="118">
        <f>IF((ISERR(IRR($B$82:O82))),0,IF(IRR($B$82:O82)&lt;0,0,IRR($B$82:O82)))</f>
        <v>0</v>
      </c>
      <c r="P87" s="118">
        <f>IF((ISERR(IRR($B$82:P82))),0,IF(IRR($B$82:P82)&lt;0,0,IRR($B$82:P82)))</f>
        <v>0</v>
      </c>
      <c r="Q87" s="118">
        <f>IF((ISERR(IRR($B$82:Q82))),0,IF(IRR($B$82:Q82)&lt;0,0,IRR($B$82:Q82)))</f>
        <v>0</v>
      </c>
      <c r="R87" s="118">
        <f>IF((ISERR(IRR($B$82:R82))),0,IF(IRR($B$82:R82)&lt;0,0,IRR($B$82:R82)))</f>
        <v>0</v>
      </c>
      <c r="S87" s="118">
        <f>IF((ISERR(IRR($B$82:S82))),0,IF(IRR($B$82:S82)&lt;0,0,IRR($B$82:S82)))</f>
        <v>0</v>
      </c>
      <c r="T87" s="118">
        <f>IF((ISERR(IRR($B$82:T82))),0,IF(IRR($B$82:T82)&lt;0,0,IRR($B$82:T82)))</f>
        <v>0</v>
      </c>
      <c r="U87" s="118">
        <f>IF((ISERR(IRR($B$82:U82))),0,IF(IRR($B$82:U82)&lt;0,0,IRR($B$82:U82)))</f>
        <v>0</v>
      </c>
      <c r="V87" s="118">
        <f>IF((ISERR(IRR($B$82:V82))),0,IF(IRR($B$82:V82)&lt;0,0,IRR($B$82:V82)))</f>
        <v>0</v>
      </c>
      <c r="W87" s="118">
        <f>IF((ISERR(IRR($B$82:W82))),0,IF(IRR($B$82:W82)&lt;0,0,IRR($B$82:W82)))</f>
        <v>0</v>
      </c>
    </row>
    <row r="88" spans="1:23" x14ac:dyDescent="0.25">
      <c r="A88" s="117" t="s">
        <v>251</v>
      </c>
      <c r="B88" s="119">
        <f>IF(AND(B83&gt;0,SUM(B83:C83)&gt;0),(B72),0)</f>
        <v>0</v>
      </c>
      <c r="C88" s="119">
        <f>IF(AND(C83&gt;0,B83&lt;0),(C72-(C83/(C83-B83))+1),IF(AND(C83&gt;0,B83=0,C95&gt;$B$25),(C72-(C83/(C83-B83))+1),0))</f>
        <v>1</v>
      </c>
      <c r="D88" s="119">
        <f t="shared" ref="D88:W88" si="28">IF(AND(D83&gt;0,C83&lt;0),(D72-(D83/(D83-C83))+1),IF(AND(D83&gt;0,C83=0,D95&gt;$B$25),(D72-(D83/(D83-C83))+1),0))</f>
        <v>0</v>
      </c>
      <c r="E88" s="119">
        <f t="shared" si="28"/>
        <v>0</v>
      </c>
      <c r="F88" s="119">
        <f t="shared" si="28"/>
        <v>0</v>
      </c>
      <c r="G88" s="119">
        <f t="shared" si="28"/>
        <v>0</v>
      </c>
      <c r="H88" s="119">
        <f t="shared" si="28"/>
        <v>0</v>
      </c>
      <c r="I88" s="119">
        <f t="shared" si="28"/>
        <v>0</v>
      </c>
      <c r="J88" s="119">
        <f t="shared" si="28"/>
        <v>0</v>
      </c>
      <c r="K88" s="119">
        <f t="shared" si="28"/>
        <v>0</v>
      </c>
      <c r="L88" s="119">
        <f t="shared" si="28"/>
        <v>0</v>
      </c>
      <c r="M88" s="119">
        <f t="shared" si="28"/>
        <v>0</v>
      </c>
      <c r="N88" s="119">
        <f t="shared" si="28"/>
        <v>0</v>
      </c>
      <c r="O88" s="119">
        <f t="shared" si="28"/>
        <v>0</v>
      </c>
      <c r="P88" s="119">
        <f t="shared" si="28"/>
        <v>0</v>
      </c>
      <c r="Q88" s="119">
        <f t="shared" si="28"/>
        <v>0</v>
      </c>
      <c r="R88" s="119">
        <f t="shared" si="28"/>
        <v>0</v>
      </c>
      <c r="S88" s="119">
        <f t="shared" si="28"/>
        <v>0</v>
      </c>
      <c r="T88" s="119">
        <f t="shared" si="28"/>
        <v>0</v>
      </c>
      <c r="U88" s="119">
        <f t="shared" si="28"/>
        <v>0</v>
      </c>
      <c r="V88" s="119">
        <f t="shared" si="28"/>
        <v>0</v>
      </c>
      <c r="W88" s="119">
        <f t="shared" si="28"/>
        <v>0</v>
      </c>
    </row>
    <row r="89" spans="1:23" ht="13.5" customHeight="1" thickBot="1" x14ac:dyDescent="0.3">
      <c r="A89" s="120" t="s">
        <v>252</v>
      </c>
      <c r="B89" s="119">
        <f>IF(AND(B86&gt;0,SUM(B86:C86)&gt;0),(B72),0)</f>
        <v>0</v>
      </c>
      <c r="C89" s="119">
        <f>IF(AND(C86&gt;0,B86&lt;0),(C72-(C86/(C86-B86))+1),IF(AND(C86&gt;0,B86=0,C95&gt;$B$25),(C72-(C86/(C86-B86))+1),0))</f>
        <v>1</v>
      </c>
      <c r="D89" s="119">
        <f t="shared" ref="D89:W89" si="29">IF(AND(D86&gt;0,C86&lt;0),(D72-(D86/(D86-C86))+1),IF(AND(D86&gt;0,C86=0,D95&gt;$B$25),(D72-(D86/(D86-C86))+1),0))</f>
        <v>0</v>
      </c>
      <c r="E89" s="119">
        <f t="shared" si="29"/>
        <v>0</v>
      </c>
      <c r="F89" s="119">
        <f t="shared" si="29"/>
        <v>0</v>
      </c>
      <c r="G89" s="119">
        <f t="shared" si="29"/>
        <v>0</v>
      </c>
      <c r="H89" s="119">
        <f t="shared" si="29"/>
        <v>0</v>
      </c>
      <c r="I89" s="119">
        <f t="shared" si="29"/>
        <v>0</v>
      </c>
      <c r="J89" s="119">
        <f t="shared" si="29"/>
        <v>0</v>
      </c>
      <c r="K89" s="119">
        <f t="shared" si="29"/>
        <v>0</v>
      </c>
      <c r="L89" s="119">
        <f t="shared" si="29"/>
        <v>0</v>
      </c>
      <c r="M89" s="119">
        <f t="shared" si="29"/>
        <v>0</v>
      </c>
      <c r="N89" s="119">
        <f t="shared" si="29"/>
        <v>0</v>
      </c>
      <c r="O89" s="119">
        <f t="shared" si="29"/>
        <v>0</v>
      </c>
      <c r="P89" s="119">
        <f t="shared" si="29"/>
        <v>0</v>
      </c>
      <c r="Q89" s="119">
        <f t="shared" si="29"/>
        <v>0</v>
      </c>
      <c r="R89" s="119">
        <f t="shared" si="29"/>
        <v>0</v>
      </c>
      <c r="S89" s="119">
        <f t="shared" si="29"/>
        <v>0</v>
      </c>
      <c r="T89" s="119">
        <f t="shared" si="29"/>
        <v>0</v>
      </c>
      <c r="U89" s="119">
        <f t="shared" si="29"/>
        <v>0</v>
      </c>
      <c r="V89" s="119">
        <f t="shared" si="29"/>
        <v>0</v>
      </c>
      <c r="W89" s="119">
        <f t="shared" si="29"/>
        <v>0</v>
      </c>
    </row>
    <row r="90" spans="1:23" ht="21.75" customHeight="1" x14ac:dyDescent="0.25">
      <c r="A90" s="73"/>
      <c r="B90" s="73"/>
      <c r="C90" s="73"/>
      <c r="D90" s="73"/>
      <c r="E90" s="73"/>
      <c r="F90" s="73"/>
      <c r="G90" s="73"/>
      <c r="H90" s="73"/>
      <c r="I90" s="73"/>
      <c r="J90" s="73"/>
      <c r="K90" s="73"/>
      <c r="L90" s="73"/>
      <c r="M90" s="73"/>
      <c r="N90" s="73"/>
      <c r="O90" s="73"/>
      <c r="P90" s="73"/>
      <c r="Q90" s="73"/>
      <c r="R90" s="73"/>
      <c r="S90" s="73"/>
      <c r="T90" s="73"/>
      <c r="U90" s="73"/>
      <c r="V90" s="73"/>
      <c r="W90" s="73"/>
    </row>
    <row r="91" spans="1:23" ht="13.5" customHeight="1" x14ac:dyDescent="0.25">
      <c r="A91" s="121" t="s">
        <v>253</v>
      </c>
      <c r="B91" s="122">
        <v>2024</v>
      </c>
      <c r="C91" s="74"/>
      <c r="D91" s="74"/>
      <c r="E91" s="74"/>
      <c r="F91" s="74"/>
      <c r="G91" s="74"/>
      <c r="H91" s="74"/>
      <c r="I91" s="74"/>
      <c r="J91" s="74"/>
      <c r="K91" s="74"/>
      <c r="L91" s="74"/>
      <c r="M91" s="74"/>
      <c r="N91" s="74"/>
      <c r="O91" s="74"/>
      <c r="P91" s="74"/>
      <c r="Q91" s="74"/>
      <c r="R91" s="74"/>
      <c r="S91" s="74"/>
      <c r="T91" s="74"/>
      <c r="U91" s="74"/>
      <c r="V91" s="74"/>
      <c r="W91" s="74"/>
    </row>
    <row r="92" spans="1:23" ht="13.5" customHeight="1" x14ac:dyDescent="0.25">
      <c r="A92" s="121" t="s">
        <v>254</v>
      </c>
      <c r="B92" s="122">
        <v>2024</v>
      </c>
      <c r="C92" s="123"/>
      <c r="D92" s="123"/>
      <c r="E92" s="124"/>
      <c r="F92" s="124"/>
      <c r="G92" s="124"/>
      <c r="H92" s="124"/>
      <c r="I92" s="124"/>
      <c r="J92" s="124"/>
      <c r="K92" s="125"/>
      <c r="L92" s="124"/>
      <c r="M92" s="124"/>
      <c r="N92" s="124"/>
      <c r="O92" s="124"/>
      <c r="P92" s="124"/>
      <c r="Q92" s="124"/>
      <c r="R92" s="124"/>
      <c r="S92" s="124"/>
      <c r="T92" s="124"/>
      <c r="U92" s="124"/>
      <c r="V92" s="124"/>
      <c r="W92" s="124"/>
    </row>
    <row r="93" spans="1:23" ht="13.5" customHeight="1" x14ac:dyDescent="0.25">
      <c r="A93" s="121" t="s">
        <v>255</v>
      </c>
      <c r="B93" s="126" t="s">
        <v>256</v>
      </c>
      <c r="C93" s="123"/>
      <c r="D93" s="123"/>
      <c r="E93" s="124"/>
      <c r="F93" s="124"/>
      <c r="G93" s="124"/>
      <c r="H93" s="124"/>
      <c r="I93" s="124"/>
      <c r="J93" s="124"/>
      <c r="K93" s="125"/>
      <c r="L93" s="124"/>
      <c r="M93" s="124"/>
      <c r="N93" s="124"/>
      <c r="O93" s="124"/>
      <c r="P93" s="124"/>
      <c r="Q93" s="124"/>
      <c r="R93" s="124"/>
      <c r="S93" s="124"/>
      <c r="T93" s="124"/>
      <c r="U93" s="124"/>
      <c r="V93" s="124"/>
      <c r="W93" s="124"/>
    </row>
    <row r="94" spans="1:23" s="127" customFormat="1" ht="14.25" customHeight="1" x14ac:dyDescent="0.2">
      <c r="B94" s="128">
        <v>2023</v>
      </c>
      <c r="C94" s="128">
        <v>2024</v>
      </c>
      <c r="D94" s="128">
        <v>2025</v>
      </c>
      <c r="E94" s="128">
        <v>2026</v>
      </c>
      <c r="F94" s="128">
        <v>2027</v>
      </c>
      <c r="G94" s="128">
        <v>2028</v>
      </c>
      <c r="H94" s="128">
        <v>2029</v>
      </c>
      <c r="I94" s="128">
        <v>2030</v>
      </c>
      <c r="J94" s="128">
        <v>2031</v>
      </c>
      <c r="K94" s="128">
        <v>2032</v>
      </c>
      <c r="L94" s="128">
        <v>2033</v>
      </c>
      <c r="M94" s="128">
        <v>2034</v>
      </c>
      <c r="N94" s="128">
        <v>2035</v>
      </c>
      <c r="O94" s="128">
        <v>2036</v>
      </c>
      <c r="P94" s="128">
        <v>2037</v>
      </c>
      <c r="Q94" s="128">
        <v>2038</v>
      </c>
      <c r="R94" s="128">
        <v>2039</v>
      </c>
      <c r="S94" s="128">
        <v>2040</v>
      </c>
      <c r="T94" s="128">
        <v>2041</v>
      </c>
      <c r="U94" s="128">
        <v>2042</v>
      </c>
      <c r="V94" s="128">
        <v>2043</v>
      </c>
      <c r="W94" s="128">
        <v>2044</v>
      </c>
    </row>
    <row r="95" spans="1:23" s="127" customFormat="1" ht="12.75" x14ac:dyDescent="0.2">
      <c r="A95" s="121" t="s">
        <v>257</v>
      </c>
      <c r="B95" s="129">
        <v>0</v>
      </c>
      <c r="C95" s="129">
        <v>1867174.4212495829</v>
      </c>
      <c r="D95" s="129">
        <v>1921518.786545625</v>
      </c>
      <c r="E95" s="129">
        <v>2028564.4960619907</v>
      </c>
      <c r="F95" s="129">
        <v>2141846.0572186713</v>
      </c>
      <c r="G95" s="129">
        <v>2261739.3977769944</v>
      </c>
      <c r="H95" s="129">
        <v>2388643.6711781309</v>
      </c>
      <c r="I95" s="129">
        <v>2522982.715657332</v>
      </c>
      <c r="J95" s="129">
        <v>2665206.6060379134</v>
      </c>
      <c r="K95" s="129">
        <v>2815793.3041335819</v>
      </c>
      <c r="L95" s="129">
        <v>2975250.4140686262</v>
      </c>
      <c r="M95" s="129">
        <v>3144117.0492309933</v>
      </c>
      <c r="N95" s="129">
        <v>3322965.818004902</v>
      </c>
      <c r="O95" s="129">
        <v>3512404.9358890667</v>
      </c>
      <c r="P95" s="129">
        <v>3713080.4720956879</v>
      </c>
      <c r="Q95" s="129">
        <v>3925678.7392459181</v>
      </c>
      <c r="R95" s="129">
        <v>4150928.8353316835</v>
      </c>
      <c r="S95" s="129">
        <v>4389605.3477035882</v>
      </c>
      <c r="T95" s="129">
        <v>4642531.2294725552</v>
      </c>
      <c r="U95" s="129">
        <v>4910580.8593812548</v>
      </c>
      <c r="V95" s="129">
        <v>5194683.2969128424</v>
      </c>
      <c r="W95" s="129">
        <v>5495825.7451620195</v>
      </c>
    </row>
    <row r="96" spans="1:23" s="127" customFormat="1" ht="12.75" x14ac:dyDescent="0.2">
      <c r="A96" s="130" t="s">
        <v>228</v>
      </c>
      <c r="B96" s="129">
        <v>0</v>
      </c>
      <c r="C96" s="129">
        <v>0</v>
      </c>
      <c r="D96" s="129">
        <v>0</v>
      </c>
      <c r="E96" s="129">
        <v>0</v>
      </c>
      <c r="F96" s="129">
        <v>0</v>
      </c>
      <c r="G96" s="129">
        <v>0</v>
      </c>
      <c r="H96" s="129">
        <v>0</v>
      </c>
      <c r="I96" s="129">
        <v>0</v>
      </c>
      <c r="J96" s="129">
        <v>0</v>
      </c>
      <c r="K96" s="129">
        <v>0</v>
      </c>
      <c r="L96" s="129">
        <v>0</v>
      </c>
      <c r="M96" s="129">
        <v>0</v>
      </c>
      <c r="N96" s="129">
        <v>0</v>
      </c>
      <c r="O96" s="129">
        <v>0</v>
      </c>
      <c r="P96" s="129">
        <v>0</v>
      </c>
      <c r="Q96" s="129">
        <v>0</v>
      </c>
      <c r="R96" s="129">
        <v>0</v>
      </c>
      <c r="S96" s="129">
        <v>0</v>
      </c>
      <c r="T96" s="129">
        <v>0</v>
      </c>
      <c r="U96" s="129">
        <v>0</v>
      </c>
      <c r="V96" s="129">
        <v>0</v>
      </c>
      <c r="W96" s="129">
        <v>0</v>
      </c>
    </row>
    <row r="97" spans="1:23" s="127" customFormat="1" ht="12.75" x14ac:dyDescent="0.2">
      <c r="A97" s="131" t="s">
        <v>229</v>
      </c>
      <c r="B97" s="129"/>
      <c r="C97" s="129"/>
      <c r="D97" s="129"/>
      <c r="E97" s="129"/>
      <c r="F97" s="129"/>
      <c r="G97" s="129"/>
      <c r="H97" s="129"/>
      <c r="I97" s="129"/>
      <c r="J97" s="129"/>
      <c r="K97" s="129"/>
      <c r="L97" s="129"/>
      <c r="M97" s="129"/>
      <c r="N97" s="129"/>
      <c r="O97" s="129"/>
      <c r="P97" s="129"/>
      <c r="Q97" s="129"/>
      <c r="R97" s="129"/>
      <c r="S97" s="129"/>
      <c r="T97" s="129"/>
      <c r="U97" s="129"/>
      <c r="V97" s="129"/>
      <c r="W97" s="129"/>
    </row>
    <row r="98" spans="1:23" s="127" customFormat="1" ht="12.75" x14ac:dyDescent="0.2">
      <c r="A98" s="131" t="s">
        <v>230</v>
      </c>
      <c r="B98" s="129">
        <v>0</v>
      </c>
      <c r="C98" s="129">
        <v>0</v>
      </c>
      <c r="D98" s="129">
        <v>0</v>
      </c>
      <c r="E98" s="129">
        <v>0</v>
      </c>
      <c r="F98" s="129">
        <v>0</v>
      </c>
      <c r="G98" s="129">
        <v>0</v>
      </c>
      <c r="H98" s="129">
        <v>0</v>
      </c>
      <c r="I98" s="129">
        <v>0</v>
      </c>
      <c r="J98" s="129">
        <v>0</v>
      </c>
      <c r="K98" s="129">
        <v>0</v>
      </c>
      <c r="L98" s="129">
        <v>0</v>
      </c>
      <c r="M98" s="129">
        <v>0</v>
      </c>
      <c r="N98" s="129">
        <v>0</v>
      </c>
      <c r="O98" s="129">
        <v>0</v>
      </c>
      <c r="P98" s="129">
        <v>0</v>
      </c>
      <c r="Q98" s="129">
        <v>0</v>
      </c>
      <c r="R98" s="129">
        <v>0</v>
      </c>
      <c r="S98" s="129">
        <v>0</v>
      </c>
      <c r="T98" s="129">
        <v>0</v>
      </c>
      <c r="U98" s="129">
        <v>0</v>
      </c>
      <c r="V98" s="129">
        <v>0</v>
      </c>
      <c r="W98" s="129">
        <v>0</v>
      </c>
    </row>
    <row r="99" spans="1:23" s="127" customFormat="1" ht="12.75" x14ac:dyDescent="0.2">
      <c r="A99" s="131" t="s">
        <v>231</v>
      </c>
      <c r="B99" s="129">
        <v>0</v>
      </c>
      <c r="C99" s="129">
        <v>0</v>
      </c>
      <c r="D99" s="129">
        <v>0</v>
      </c>
      <c r="E99" s="129">
        <v>0</v>
      </c>
      <c r="F99" s="129">
        <v>0</v>
      </c>
      <c r="G99" s="129">
        <v>0</v>
      </c>
      <c r="H99" s="129">
        <v>0</v>
      </c>
      <c r="I99" s="129">
        <v>0</v>
      </c>
      <c r="J99" s="129">
        <v>0</v>
      </c>
      <c r="K99" s="129">
        <v>0</v>
      </c>
      <c r="L99" s="129">
        <v>0</v>
      </c>
      <c r="M99" s="129">
        <v>0</v>
      </c>
      <c r="N99" s="129">
        <v>0</v>
      </c>
      <c r="O99" s="129">
        <v>0</v>
      </c>
      <c r="P99" s="129">
        <v>0</v>
      </c>
      <c r="Q99" s="129">
        <v>0</v>
      </c>
      <c r="R99" s="129">
        <v>0</v>
      </c>
      <c r="S99" s="129">
        <v>0</v>
      </c>
      <c r="T99" s="129">
        <v>0</v>
      </c>
      <c r="U99" s="129">
        <v>0</v>
      </c>
      <c r="V99" s="129">
        <v>0</v>
      </c>
      <c r="W99" s="129">
        <v>0</v>
      </c>
    </row>
    <row r="100" spans="1:23" x14ac:dyDescent="0.25">
      <c r="A100" s="132" t="s">
        <v>258</v>
      </c>
      <c r="B100" s="129">
        <v>0</v>
      </c>
      <c r="C100" s="129">
        <v>16089.5574</v>
      </c>
      <c r="D100" s="129">
        <v>15629.85576</v>
      </c>
      <c r="E100" s="129">
        <v>15170.154120000001</v>
      </c>
      <c r="F100" s="129">
        <v>14710.452480000002</v>
      </c>
      <c r="G100" s="129">
        <v>14250.750840000002</v>
      </c>
      <c r="H100" s="129">
        <v>13791.049200000003</v>
      </c>
      <c r="I100" s="129">
        <v>13331.347560000004</v>
      </c>
      <c r="J100" s="129">
        <v>12871.645920000004</v>
      </c>
      <c r="K100" s="129">
        <v>12411.944280000005</v>
      </c>
      <c r="L100" s="129">
        <v>11952.242640000006</v>
      </c>
      <c r="M100" s="129">
        <v>11492.541000000007</v>
      </c>
      <c r="N100" s="129">
        <v>11032.839360000007</v>
      </c>
      <c r="O100" s="129">
        <v>10573.137720000008</v>
      </c>
      <c r="P100" s="129">
        <v>10113.436080000009</v>
      </c>
      <c r="Q100" s="129">
        <v>9653.7344400000093</v>
      </c>
      <c r="R100" s="129">
        <v>9194.03280000001</v>
      </c>
      <c r="S100" s="129">
        <v>8734.3311600000106</v>
      </c>
      <c r="T100" s="129">
        <v>8274.6295200000113</v>
      </c>
      <c r="U100" s="129">
        <v>7814.9278800000111</v>
      </c>
      <c r="V100" s="129">
        <v>7355.2262400000109</v>
      </c>
      <c r="W100" s="129">
        <v>6895.5246000000107</v>
      </c>
    </row>
    <row r="101" spans="1:23" ht="60" x14ac:dyDescent="0.25">
      <c r="A101" s="133" t="s">
        <v>259</v>
      </c>
      <c r="B101" s="37" t="s">
        <v>260</v>
      </c>
      <c r="C101" s="134">
        <v>0</v>
      </c>
      <c r="D101" s="134">
        <v>8408.8322139921729</v>
      </c>
      <c r="E101" s="134">
        <v>6590.8502286370813</v>
      </c>
      <c r="F101" s="134">
        <v>6140.8923416101698</v>
      </c>
      <c r="G101" s="134">
        <v>6044.5999477419564</v>
      </c>
      <c r="H101" s="134">
        <v>6100.0436247396592</v>
      </c>
      <c r="I101" s="134">
        <v>6240.7790936166539</v>
      </c>
      <c r="J101" s="134">
        <v>6439.1480328707876</v>
      </c>
      <c r="K101" s="134">
        <v>6682.1101466948066</v>
      </c>
      <c r="L101" s="134">
        <v>6963.1939253337678</v>
      </c>
      <c r="M101" s="134">
        <v>7279.2836452061038</v>
      </c>
      <c r="N101" s="134">
        <v>7629.1656366088855</v>
      </c>
      <c r="O101" s="134">
        <v>8012.8082227062878</v>
      </c>
      <c r="P101" s="134">
        <v>8430.9809320271415</v>
      </c>
      <c r="Q101" s="134">
        <v>8885.0440208516993</v>
      </c>
      <c r="R101" s="134">
        <v>9376.829521835085</v>
      </c>
      <c r="S101" s="134">
        <v>9908.5744954886231</v>
      </c>
      <c r="T101" s="134">
        <v>10482.885737486522</v>
      </c>
      <c r="U101" s="134">
        <v>11102.724490047505</v>
      </c>
      <c r="V101" s="134">
        <v>11771.404605343927</v>
      </c>
      <c r="W101" s="134">
        <v>12492.600311554943</v>
      </c>
    </row>
  </sheetData>
  <mergeCells count="14">
    <mergeCell ref="A13:S13"/>
    <mergeCell ref="A5:S5"/>
    <mergeCell ref="A7:S7"/>
    <mergeCell ref="A9:S9"/>
    <mergeCell ref="A10:S10"/>
    <mergeCell ref="A12:S12"/>
    <mergeCell ref="D27:F27"/>
    <mergeCell ref="D28:F28"/>
    <mergeCell ref="A15:S15"/>
    <mergeCell ref="A16:S16"/>
    <mergeCell ref="A18:S18"/>
    <mergeCell ref="A19:S19"/>
    <mergeCell ref="D25:E25"/>
    <mergeCell ref="D26:F26"/>
  </mergeCells>
  <pageMargins left="0" right="0" top="0" bottom="0" header="0.19685039370078741" footer="0.15748031496062992"/>
  <pageSetup paperSize="9" scale="26"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23D29E2-9A1C-4C90-97E5-1FAE7E860314}">
  <sheetPr codeName="Лист11">
    <pageSetUpPr fitToPage="1"/>
  </sheetPr>
  <dimension ref="A1:AN54"/>
  <sheetViews>
    <sheetView zoomScale="60" zoomScaleNormal="60" workbookViewId="0">
      <pane xSplit="2" ySplit="24" topLeftCell="C49" activePane="bottomRight" state="frozen"/>
      <selection activeCell="A9" sqref="A9:O9"/>
      <selection pane="topRight" activeCell="A9" sqref="A9:O9"/>
      <selection pane="bottomLeft" activeCell="A9" sqref="A9:O9"/>
      <selection pane="bottomRight" activeCell="G42" sqref="G42"/>
    </sheetView>
  </sheetViews>
  <sheetFormatPr defaultRowHeight="15.75" x14ac:dyDescent="0.25"/>
  <cols>
    <col min="1" max="1" width="9.140625" style="135"/>
    <col min="2" max="2" width="37.7109375" style="135" customWidth="1"/>
    <col min="3" max="3" width="14.42578125" style="135" customWidth="1"/>
    <col min="4" max="6" width="18.140625" style="135" customWidth="1"/>
    <col min="7" max="8" width="18.28515625" style="135" customWidth="1"/>
    <col min="9" max="9" width="57" style="135" customWidth="1"/>
    <col min="10" max="10" width="32.28515625" style="135" customWidth="1"/>
    <col min="12" max="13" width="11.5703125" bestFit="1" customWidth="1"/>
    <col min="15" max="248" width="9.140625" style="135"/>
    <col min="249" max="249" width="37.7109375" style="135" customWidth="1"/>
    <col min="250" max="250" width="9.140625" style="135"/>
    <col min="251" max="251" width="12.85546875" style="135" customWidth="1"/>
    <col min="252" max="253" width="0" style="135" hidden="1" customWidth="1"/>
    <col min="254" max="254" width="18.28515625" style="135" customWidth="1"/>
    <col min="255" max="255" width="64.85546875" style="135" customWidth="1"/>
    <col min="256" max="259" width="9.140625" style="135"/>
    <col min="260" max="260" width="14.85546875" style="135" customWidth="1"/>
    <col min="261" max="504" width="9.140625" style="135"/>
    <col min="505" max="505" width="37.7109375" style="135" customWidth="1"/>
    <col min="506" max="506" width="9.140625" style="135"/>
    <col min="507" max="507" width="12.85546875" style="135" customWidth="1"/>
    <col min="508" max="509" width="0" style="135" hidden="1" customWidth="1"/>
    <col min="510" max="510" width="18.28515625" style="135" customWidth="1"/>
    <col min="511" max="511" width="64.85546875" style="135" customWidth="1"/>
    <col min="512" max="515" width="9.140625" style="135"/>
    <col min="516" max="516" width="14.85546875" style="135" customWidth="1"/>
    <col min="517" max="760" width="9.140625" style="135"/>
    <col min="761" max="761" width="37.7109375" style="135" customWidth="1"/>
    <col min="762" max="762" width="9.140625" style="135"/>
    <col min="763" max="763" width="12.85546875" style="135" customWidth="1"/>
    <col min="764" max="765" width="0" style="135" hidden="1" customWidth="1"/>
    <col min="766" max="766" width="18.28515625" style="135" customWidth="1"/>
    <col min="767" max="767" width="64.85546875" style="135" customWidth="1"/>
    <col min="768" max="771" width="9.140625" style="135"/>
    <col min="772" max="772" width="14.85546875" style="135" customWidth="1"/>
    <col min="773" max="1016" width="9.140625" style="135"/>
    <col min="1017" max="1017" width="37.7109375" style="135" customWidth="1"/>
    <col min="1018" max="1018" width="9.140625" style="135"/>
    <col min="1019" max="1019" width="12.85546875" style="135" customWidth="1"/>
    <col min="1020" max="1021" width="0" style="135" hidden="1" customWidth="1"/>
    <col min="1022" max="1022" width="18.28515625" style="135" customWidth="1"/>
    <col min="1023" max="1023" width="64.85546875" style="135" customWidth="1"/>
    <col min="1024" max="1027" width="9.140625" style="135"/>
    <col min="1028" max="1028" width="14.85546875" style="135" customWidth="1"/>
    <col min="1029" max="1272" width="9.140625" style="135"/>
    <col min="1273" max="1273" width="37.7109375" style="135" customWidth="1"/>
    <col min="1274" max="1274" width="9.140625" style="135"/>
    <col min="1275" max="1275" width="12.85546875" style="135" customWidth="1"/>
    <col min="1276" max="1277" width="0" style="135" hidden="1" customWidth="1"/>
    <col min="1278" max="1278" width="18.28515625" style="135" customWidth="1"/>
    <col min="1279" max="1279" width="64.85546875" style="135" customWidth="1"/>
    <col min="1280" max="1283" width="9.140625" style="135"/>
    <col min="1284" max="1284" width="14.85546875" style="135" customWidth="1"/>
    <col min="1285" max="1528" width="9.140625" style="135"/>
    <col min="1529" max="1529" width="37.7109375" style="135" customWidth="1"/>
    <col min="1530" max="1530" width="9.140625" style="135"/>
    <col min="1531" max="1531" width="12.85546875" style="135" customWidth="1"/>
    <col min="1532" max="1533" width="0" style="135" hidden="1" customWidth="1"/>
    <col min="1534" max="1534" width="18.28515625" style="135" customWidth="1"/>
    <col min="1535" max="1535" width="64.85546875" style="135" customWidth="1"/>
    <col min="1536" max="1539" width="9.140625" style="135"/>
    <col min="1540" max="1540" width="14.85546875" style="135" customWidth="1"/>
    <col min="1541" max="1784" width="9.140625" style="135"/>
    <col min="1785" max="1785" width="37.7109375" style="135" customWidth="1"/>
    <col min="1786" max="1786" width="9.140625" style="135"/>
    <col min="1787" max="1787" width="12.85546875" style="135" customWidth="1"/>
    <col min="1788" max="1789" width="0" style="135" hidden="1" customWidth="1"/>
    <col min="1790" max="1790" width="18.28515625" style="135" customWidth="1"/>
    <col min="1791" max="1791" width="64.85546875" style="135" customWidth="1"/>
    <col min="1792" max="1795" width="9.140625" style="135"/>
    <col min="1796" max="1796" width="14.85546875" style="135" customWidth="1"/>
    <col min="1797" max="2040" width="9.140625" style="135"/>
    <col min="2041" max="2041" width="37.7109375" style="135" customWidth="1"/>
    <col min="2042" max="2042" width="9.140625" style="135"/>
    <col min="2043" max="2043" width="12.85546875" style="135" customWidth="1"/>
    <col min="2044" max="2045" width="0" style="135" hidden="1" customWidth="1"/>
    <col min="2046" max="2046" width="18.28515625" style="135" customWidth="1"/>
    <col min="2047" max="2047" width="64.85546875" style="135" customWidth="1"/>
    <col min="2048" max="2051" width="9.140625" style="135"/>
    <col min="2052" max="2052" width="14.85546875" style="135" customWidth="1"/>
    <col min="2053" max="2296" width="9.140625" style="135"/>
    <col min="2297" max="2297" width="37.7109375" style="135" customWidth="1"/>
    <col min="2298" max="2298" width="9.140625" style="135"/>
    <col min="2299" max="2299" width="12.85546875" style="135" customWidth="1"/>
    <col min="2300" max="2301" width="0" style="135" hidden="1" customWidth="1"/>
    <col min="2302" max="2302" width="18.28515625" style="135" customWidth="1"/>
    <col min="2303" max="2303" width="64.85546875" style="135" customWidth="1"/>
    <col min="2304" max="2307" width="9.140625" style="135"/>
    <col min="2308" max="2308" width="14.85546875" style="135" customWidth="1"/>
    <col min="2309" max="2552" width="9.140625" style="135"/>
    <col min="2553" max="2553" width="37.7109375" style="135" customWidth="1"/>
    <col min="2554" max="2554" width="9.140625" style="135"/>
    <col min="2555" max="2555" width="12.85546875" style="135" customWidth="1"/>
    <col min="2556" max="2557" width="0" style="135" hidden="1" customWidth="1"/>
    <col min="2558" max="2558" width="18.28515625" style="135" customWidth="1"/>
    <col min="2559" max="2559" width="64.85546875" style="135" customWidth="1"/>
    <col min="2560" max="2563" width="9.140625" style="135"/>
    <col min="2564" max="2564" width="14.85546875" style="135" customWidth="1"/>
    <col min="2565" max="2808" width="9.140625" style="135"/>
    <col min="2809" max="2809" width="37.7109375" style="135" customWidth="1"/>
    <col min="2810" max="2810" width="9.140625" style="135"/>
    <col min="2811" max="2811" width="12.85546875" style="135" customWidth="1"/>
    <col min="2812" max="2813" width="0" style="135" hidden="1" customWidth="1"/>
    <col min="2814" max="2814" width="18.28515625" style="135" customWidth="1"/>
    <col min="2815" max="2815" width="64.85546875" style="135" customWidth="1"/>
    <col min="2816" max="2819" width="9.140625" style="135"/>
    <col min="2820" max="2820" width="14.85546875" style="135" customWidth="1"/>
    <col min="2821" max="3064" width="9.140625" style="135"/>
    <col min="3065" max="3065" width="37.7109375" style="135" customWidth="1"/>
    <col min="3066" max="3066" width="9.140625" style="135"/>
    <col min="3067" max="3067" width="12.85546875" style="135" customWidth="1"/>
    <col min="3068" max="3069" width="0" style="135" hidden="1" customWidth="1"/>
    <col min="3070" max="3070" width="18.28515625" style="135" customWidth="1"/>
    <col min="3071" max="3071" width="64.85546875" style="135" customWidth="1"/>
    <col min="3072" max="3075" width="9.140625" style="135"/>
    <col min="3076" max="3076" width="14.85546875" style="135" customWidth="1"/>
    <col min="3077" max="3320" width="9.140625" style="135"/>
    <col min="3321" max="3321" width="37.7109375" style="135" customWidth="1"/>
    <col min="3322" max="3322" width="9.140625" style="135"/>
    <col min="3323" max="3323" width="12.85546875" style="135" customWidth="1"/>
    <col min="3324" max="3325" width="0" style="135" hidden="1" customWidth="1"/>
    <col min="3326" max="3326" width="18.28515625" style="135" customWidth="1"/>
    <col min="3327" max="3327" width="64.85546875" style="135" customWidth="1"/>
    <col min="3328" max="3331" width="9.140625" style="135"/>
    <col min="3332" max="3332" width="14.85546875" style="135" customWidth="1"/>
    <col min="3333" max="3576" width="9.140625" style="135"/>
    <col min="3577" max="3577" width="37.7109375" style="135" customWidth="1"/>
    <col min="3578" max="3578" width="9.140625" style="135"/>
    <col min="3579" max="3579" width="12.85546875" style="135" customWidth="1"/>
    <col min="3580" max="3581" width="0" style="135" hidden="1" customWidth="1"/>
    <col min="3582" max="3582" width="18.28515625" style="135" customWidth="1"/>
    <col min="3583" max="3583" width="64.85546875" style="135" customWidth="1"/>
    <col min="3584" max="3587" width="9.140625" style="135"/>
    <col min="3588" max="3588" width="14.85546875" style="135" customWidth="1"/>
    <col min="3589" max="3832" width="9.140625" style="135"/>
    <col min="3833" max="3833" width="37.7109375" style="135" customWidth="1"/>
    <col min="3834" max="3834" width="9.140625" style="135"/>
    <col min="3835" max="3835" width="12.85546875" style="135" customWidth="1"/>
    <col min="3836" max="3837" width="0" style="135" hidden="1" customWidth="1"/>
    <col min="3838" max="3838" width="18.28515625" style="135" customWidth="1"/>
    <col min="3839" max="3839" width="64.85546875" style="135" customWidth="1"/>
    <col min="3840" max="3843" width="9.140625" style="135"/>
    <col min="3844" max="3844" width="14.85546875" style="135" customWidth="1"/>
    <col min="3845" max="4088" width="9.140625" style="135"/>
    <col min="4089" max="4089" width="37.7109375" style="135" customWidth="1"/>
    <col min="4090" max="4090" width="9.140625" style="135"/>
    <col min="4091" max="4091" width="12.85546875" style="135" customWidth="1"/>
    <col min="4092" max="4093" width="0" style="135" hidden="1" customWidth="1"/>
    <col min="4094" max="4094" width="18.28515625" style="135" customWidth="1"/>
    <col min="4095" max="4095" width="64.85546875" style="135" customWidth="1"/>
    <col min="4096" max="4099" width="9.140625" style="135"/>
    <col min="4100" max="4100" width="14.85546875" style="135" customWidth="1"/>
    <col min="4101" max="4344" width="9.140625" style="135"/>
    <col min="4345" max="4345" width="37.7109375" style="135" customWidth="1"/>
    <col min="4346" max="4346" width="9.140625" style="135"/>
    <col min="4347" max="4347" width="12.85546875" style="135" customWidth="1"/>
    <col min="4348" max="4349" width="0" style="135" hidden="1" customWidth="1"/>
    <col min="4350" max="4350" width="18.28515625" style="135" customWidth="1"/>
    <col min="4351" max="4351" width="64.85546875" style="135" customWidth="1"/>
    <col min="4352" max="4355" width="9.140625" style="135"/>
    <col min="4356" max="4356" width="14.85546875" style="135" customWidth="1"/>
    <col min="4357" max="4600" width="9.140625" style="135"/>
    <col min="4601" max="4601" width="37.7109375" style="135" customWidth="1"/>
    <col min="4602" max="4602" width="9.140625" style="135"/>
    <col min="4603" max="4603" width="12.85546875" style="135" customWidth="1"/>
    <col min="4604" max="4605" width="0" style="135" hidden="1" customWidth="1"/>
    <col min="4606" max="4606" width="18.28515625" style="135" customWidth="1"/>
    <col min="4607" max="4607" width="64.85546875" style="135" customWidth="1"/>
    <col min="4608" max="4611" width="9.140625" style="135"/>
    <col min="4612" max="4612" width="14.85546875" style="135" customWidth="1"/>
    <col min="4613" max="4856" width="9.140625" style="135"/>
    <col min="4857" max="4857" width="37.7109375" style="135" customWidth="1"/>
    <col min="4858" max="4858" width="9.140625" style="135"/>
    <col min="4859" max="4859" width="12.85546875" style="135" customWidth="1"/>
    <col min="4860" max="4861" width="0" style="135" hidden="1" customWidth="1"/>
    <col min="4862" max="4862" width="18.28515625" style="135" customWidth="1"/>
    <col min="4863" max="4863" width="64.85546875" style="135" customWidth="1"/>
    <col min="4864" max="4867" width="9.140625" style="135"/>
    <col min="4868" max="4868" width="14.85546875" style="135" customWidth="1"/>
    <col min="4869" max="5112" width="9.140625" style="135"/>
    <col min="5113" max="5113" width="37.7109375" style="135" customWidth="1"/>
    <col min="5114" max="5114" width="9.140625" style="135"/>
    <col min="5115" max="5115" width="12.85546875" style="135" customWidth="1"/>
    <col min="5116" max="5117" width="0" style="135" hidden="1" customWidth="1"/>
    <col min="5118" max="5118" width="18.28515625" style="135" customWidth="1"/>
    <col min="5119" max="5119" width="64.85546875" style="135" customWidth="1"/>
    <col min="5120" max="5123" width="9.140625" style="135"/>
    <col min="5124" max="5124" width="14.85546875" style="135" customWidth="1"/>
    <col min="5125" max="5368" width="9.140625" style="135"/>
    <col min="5369" max="5369" width="37.7109375" style="135" customWidth="1"/>
    <col min="5370" max="5370" width="9.140625" style="135"/>
    <col min="5371" max="5371" width="12.85546875" style="135" customWidth="1"/>
    <col min="5372" max="5373" width="0" style="135" hidden="1" customWidth="1"/>
    <col min="5374" max="5374" width="18.28515625" style="135" customWidth="1"/>
    <col min="5375" max="5375" width="64.85546875" style="135" customWidth="1"/>
    <col min="5376" max="5379" width="9.140625" style="135"/>
    <col min="5380" max="5380" width="14.85546875" style="135" customWidth="1"/>
    <col min="5381" max="5624" width="9.140625" style="135"/>
    <col min="5625" max="5625" width="37.7109375" style="135" customWidth="1"/>
    <col min="5626" max="5626" width="9.140625" style="135"/>
    <col min="5627" max="5627" width="12.85546875" style="135" customWidth="1"/>
    <col min="5628" max="5629" width="0" style="135" hidden="1" customWidth="1"/>
    <col min="5630" max="5630" width="18.28515625" style="135" customWidth="1"/>
    <col min="5631" max="5631" width="64.85546875" style="135" customWidth="1"/>
    <col min="5632" max="5635" width="9.140625" style="135"/>
    <col min="5636" max="5636" width="14.85546875" style="135" customWidth="1"/>
    <col min="5637" max="5880" width="9.140625" style="135"/>
    <col min="5881" max="5881" width="37.7109375" style="135" customWidth="1"/>
    <col min="5882" max="5882" width="9.140625" style="135"/>
    <col min="5883" max="5883" width="12.85546875" style="135" customWidth="1"/>
    <col min="5884" max="5885" width="0" style="135" hidden="1" customWidth="1"/>
    <col min="5886" max="5886" width="18.28515625" style="135" customWidth="1"/>
    <col min="5887" max="5887" width="64.85546875" style="135" customWidth="1"/>
    <col min="5888" max="5891" width="9.140625" style="135"/>
    <col min="5892" max="5892" width="14.85546875" style="135" customWidth="1"/>
    <col min="5893" max="6136" width="9.140625" style="135"/>
    <col min="6137" max="6137" width="37.7109375" style="135" customWidth="1"/>
    <col min="6138" max="6138" width="9.140625" style="135"/>
    <col min="6139" max="6139" width="12.85546875" style="135" customWidth="1"/>
    <col min="6140" max="6141" width="0" style="135" hidden="1" customWidth="1"/>
    <col min="6142" max="6142" width="18.28515625" style="135" customWidth="1"/>
    <col min="6143" max="6143" width="64.85546875" style="135" customWidth="1"/>
    <col min="6144" max="6147" width="9.140625" style="135"/>
    <col min="6148" max="6148" width="14.85546875" style="135" customWidth="1"/>
    <col min="6149" max="6392" width="9.140625" style="135"/>
    <col min="6393" max="6393" width="37.7109375" style="135" customWidth="1"/>
    <col min="6394" max="6394" width="9.140625" style="135"/>
    <col min="6395" max="6395" width="12.85546875" style="135" customWidth="1"/>
    <col min="6396" max="6397" width="0" style="135" hidden="1" customWidth="1"/>
    <col min="6398" max="6398" width="18.28515625" style="135" customWidth="1"/>
    <col min="6399" max="6399" width="64.85546875" style="135" customWidth="1"/>
    <col min="6400" max="6403" width="9.140625" style="135"/>
    <col min="6404" max="6404" width="14.85546875" style="135" customWidth="1"/>
    <col min="6405" max="6648" width="9.140625" style="135"/>
    <col min="6649" max="6649" width="37.7109375" style="135" customWidth="1"/>
    <col min="6650" max="6650" width="9.140625" style="135"/>
    <col min="6651" max="6651" width="12.85546875" style="135" customWidth="1"/>
    <col min="6652" max="6653" width="0" style="135" hidden="1" customWidth="1"/>
    <col min="6654" max="6654" width="18.28515625" style="135" customWidth="1"/>
    <col min="6655" max="6655" width="64.85546875" style="135" customWidth="1"/>
    <col min="6656" max="6659" width="9.140625" style="135"/>
    <col min="6660" max="6660" width="14.85546875" style="135" customWidth="1"/>
    <col min="6661" max="6904" width="9.140625" style="135"/>
    <col min="6905" max="6905" width="37.7109375" style="135" customWidth="1"/>
    <col min="6906" max="6906" width="9.140625" style="135"/>
    <col min="6907" max="6907" width="12.85546875" style="135" customWidth="1"/>
    <col min="6908" max="6909" width="0" style="135" hidden="1" customWidth="1"/>
    <col min="6910" max="6910" width="18.28515625" style="135" customWidth="1"/>
    <col min="6911" max="6911" width="64.85546875" style="135" customWidth="1"/>
    <col min="6912" max="6915" width="9.140625" style="135"/>
    <col min="6916" max="6916" width="14.85546875" style="135" customWidth="1"/>
    <col min="6917" max="7160" width="9.140625" style="135"/>
    <col min="7161" max="7161" width="37.7109375" style="135" customWidth="1"/>
    <col min="7162" max="7162" width="9.140625" style="135"/>
    <col min="7163" max="7163" width="12.85546875" style="135" customWidth="1"/>
    <col min="7164" max="7165" width="0" style="135" hidden="1" customWidth="1"/>
    <col min="7166" max="7166" width="18.28515625" style="135" customWidth="1"/>
    <col min="7167" max="7167" width="64.85546875" style="135" customWidth="1"/>
    <col min="7168" max="7171" width="9.140625" style="135"/>
    <col min="7172" max="7172" width="14.85546875" style="135" customWidth="1"/>
    <col min="7173" max="7416" width="9.140625" style="135"/>
    <col min="7417" max="7417" width="37.7109375" style="135" customWidth="1"/>
    <col min="7418" max="7418" width="9.140625" style="135"/>
    <col min="7419" max="7419" width="12.85546875" style="135" customWidth="1"/>
    <col min="7420" max="7421" width="0" style="135" hidden="1" customWidth="1"/>
    <col min="7422" max="7422" width="18.28515625" style="135" customWidth="1"/>
    <col min="7423" max="7423" width="64.85546875" style="135" customWidth="1"/>
    <col min="7424" max="7427" width="9.140625" style="135"/>
    <col min="7428" max="7428" width="14.85546875" style="135" customWidth="1"/>
    <col min="7429" max="7672" width="9.140625" style="135"/>
    <col min="7673" max="7673" width="37.7109375" style="135" customWidth="1"/>
    <col min="7674" max="7674" width="9.140625" style="135"/>
    <col min="7675" max="7675" width="12.85546875" style="135" customWidth="1"/>
    <col min="7676" max="7677" width="0" style="135" hidden="1" customWidth="1"/>
    <col min="7678" max="7678" width="18.28515625" style="135" customWidth="1"/>
    <col min="7679" max="7679" width="64.85546875" style="135" customWidth="1"/>
    <col min="7680" max="7683" width="9.140625" style="135"/>
    <col min="7684" max="7684" width="14.85546875" style="135" customWidth="1"/>
    <col min="7685" max="7928" width="9.140625" style="135"/>
    <col min="7929" max="7929" width="37.7109375" style="135" customWidth="1"/>
    <col min="7930" max="7930" width="9.140625" style="135"/>
    <col min="7931" max="7931" width="12.85546875" style="135" customWidth="1"/>
    <col min="7932" max="7933" width="0" style="135" hidden="1" customWidth="1"/>
    <col min="7934" max="7934" width="18.28515625" style="135" customWidth="1"/>
    <col min="7935" max="7935" width="64.85546875" style="135" customWidth="1"/>
    <col min="7936" max="7939" width="9.140625" style="135"/>
    <col min="7940" max="7940" width="14.85546875" style="135" customWidth="1"/>
    <col min="7941" max="8184" width="9.140625" style="135"/>
    <col min="8185" max="8185" width="37.7109375" style="135" customWidth="1"/>
    <col min="8186" max="8186" width="9.140625" style="135"/>
    <col min="8187" max="8187" width="12.85546875" style="135" customWidth="1"/>
    <col min="8188" max="8189" width="0" style="135" hidden="1" customWidth="1"/>
    <col min="8190" max="8190" width="18.28515625" style="135" customWidth="1"/>
    <col min="8191" max="8191" width="64.85546875" style="135" customWidth="1"/>
    <col min="8192" max="8195" width="9.140625" style="135"/>
    <col min="8196" max="8196" width="14.85546875" style="135" customWidth="1"/>
    <col min="8197" max="8440" width="9.140625" style="135"/>
    <col min="8441" max="8441" width="37.7109375" style="135" customWidth="1"/>
    <col min="8442" max="8442" width="9.140625" style="135"/>
    <col min="8443" max="8443" width="12.85546875" style="135" customWidth="1"/>
    <col min="8444" max="8445" width="0" style="135" hidden="1" customWidth="1"/>
    <col min="8446" max="8446" width="18.28515625" style="135" customWidth="1"/>
    <col min="8447" max="8447" width="64.85546875" style="135" customWidth="1"/>
    <col min="8448" max="8451" width="9.140625" style="135"/>
    <col min="8452" max="8452" width="14.85546875" style="135" customWidth="1"/>
    <col min="8453" max="8696" width="9.140625" style="135"/>
    <col min="8697" max="8697" width="37.7109375" style="135" customWidth="1"/>
    <col min="8698" max="8698" width="9.140625" style="135"/>
    <col min="8699" max="8699" width="12.85546875" style="135" customWidth="1"/>
    <col min="8700" max="8701" width="0" style="135" hidden="1" customWidth="1"/>
    <col min="8702" max="8702" width="18.28515625" style="135" customWidth="1"/>
    <col min="8703" max="8703" width="64.85546875" style="135" customWidth="1"/>
    <col min="8704" max="8707" width="9.140625" style="135"/>
    <col min="8708" max="8708" width="14.85546875" style="135" customWidth="1"/>
    <col min="8709" max="8952" width="9.140625" style="135"/>
    <col min="8953" max="8953" width="37.7109375" style="135" customWidth="1"/>
    <col min="8954" max="8954" width="9.140625" style="135"/>
    <col min="8955" max="8955" width="12.85546875" style="135" customWidth="1"/>
    <col min="8956" max="8957" width="0" style="135" hidden="1" customWidth="1"/>
    <col min="8958" max="8958" width="18.28515625" style="135" customWidth="1"/>
    <col min="8959" max="8959" width="64.85546875" style="135" customWidth="1"/>
    <col min="8960" max="8963" width="9.140625" style="135"/>
    <col min="8964" max="8964" width="14.85546875" style="135" customWidth="1"/>
    <col min="8965" max="9208" width="9.140625" style="135"/>
    <col min="9209" max="9209" width="37.7109375" style="135" customWidth="1"/>
    <col min="9210" max="9210" width="9.140625" style="135"/>
    <col min="9211" max="9211" width="12.85546875" style="135" customWidth="1"/>
    <col min="9212" max="9213" width="0" style="135" hidden="1" customWidth="1"/>
    <col min="9214" max="9214" width="18.28515625" style="135" customWidth="1"/>
    <col min="9215" max="9215" width="64.85546875" style="135" customWidth="1"/>
    <col min="9216" max="9219" width="9.140625" style="135"/>
    <col min="9220" max="9220" width="14.85546875" style="135" customWidth="1"/>
    <col min="9221" max="9464" width="9.140625" style="135"/>
    <col min="9465" max="9465" width="37.7109375" style="135" customWidth="1"/>
    <col min="9466" max="9466" width="9.140625" style="135"/>
    <col min="9467" max="9467" width="12.85546875" style="135" customWidth="1"/>
    <col min="9468" max="9469" width="0" style="135" hidden="1" customWidth="1"/>
    <col min="9470" max="9470" width="18.28515625" style="135" customWidth="1"/>
    <col min="9471" max="9471" width="64.85546875" style="135" customWidth="1"/>
    <col min="9472" max="9475" width="9.140625" style="135"/>
    <col min="9476" max="9476" width="14.85546875" style="135" customWidth="1"/>
    <col min="9477" max="9720" width="9.140625" style="135"/>
    <col min="9721" max="9721" width="37.7109375" style="135" customWidth="1"/>
    <col min="9722" max="9722" width="9.140625" style="135"/>
    <col min="9723" max="9723" width="12.85546875" style="135" customWidth="1"/>
    <col min="9724" max="9725" width="0" style="135" hidden="1" customWidth="1"/>
    <col min="9726" max="9726" width="18.28515625" style="135" customWidth="1"/>
    <col min="9727" max="9727" width="64.85546875" style="135" customWidth="1"/>
    <col min="9728" max="9731" width="9.140625" style="135"/>
    <col min="9732" max="9732" width="14.85546875" style="135" customWidth="1"/>
    <col min="9733" max="9976" width="9.140625" style="135"/>
    <col min="9977" max="9977" width="37.7109375" style="135" customWidth="1"/>
    <col min="9978" max="9978" width="9.140625" style="135"/>
    <col min="9979" max="9979" width="12.85546875" style="135" customWidth="1"/>
    <col min="9980" max="9981" width="0" style="135" hidden="1" customWidth="1"/>
    <col min="9982" max="9982" width="18.28515625" style="135" customWidth="1"/>
    <col min="9983" max="9983" width="64.85546875" style="135" customWidth="1"/>
    <col min="9984" max="9987" width="9.140625" style="135"/>
    <col min="9988" max="9988" width="14.85546875" style="135" customWidth="1"/>
    <col min="9989" max="10232" width="9.140625" style="135"/>
    <col min="10233" max="10233" width="37.7109375" style="135" customWidth="1"/>
    <col min="10234" max="10234" width="9.140625" style="135"/>
    <col min="10235" max="10235" width="12.85546875" style="135" customWidth="1"/>
    <col min="10236" max="10237" width="0" style="135" hidden="1" customWidth="1"/>
    <col min="10238" max="10238" width="18.28515625" style="135" customWidth="1"/>
    <col min="10239" max="10239" width="64.85546875" style="135" customWidth="1"/>
    <col min="10240" max="10243" width="9.140625" style="135"/>
    <col min="10244" max="10244" width="14.85546875" style="135" customWidth="1"/>
    <col min="10245" max="10488" width="9.140625" style="135"/>
    <col min="10489" max="10489" width="37.7109375" style="135" customWidth="1"/>
    <col min="10490" max="10490" width="9.140625" style="135"/>
    <col min="10491" max="10491" width="12.85546875" style="135" customWidth="1"/>
    <col min="10492" max="10493" width="0" style="135" hidden="1" customWidth="1"/>
    <col min="10494" max="10494" width="18.28515625" style="135" customWidth="1"/>
    <col min="10495" max="10495" width="64.85546875" style="135" customWidth="1"/>
    <col min="10496" max="10499" width="9.140625" style="135"/>
    <col min="10500" max="10500" width="14.85546875" style="135" customWidth="1"/>
    <col min="10501" max="10744" width="9.140625" style="135"/>
    <col min="10745" max="10745" width="37.7109375" style="135" customWidth="1"/>
    <col min="10746" max="10746" width="9.140625" style="135"/>
    <col min="10747" max="10747" width="12.85546875" style="135" customWidth="1"/>
    <col min="10748" max="10749" width="0" style="135" hidden="1" customWidth="1"/>
    <col min="10750" max="10750" width="18.28515625" style="135" customWidth="1"/>
    <col min="10751" max="10751" width="64.85546875" style="135" customWidth="1"/>
    <col min="10752" max="10755" width="9.140625" style="135"/>
    <col min="10756" max="10756" width="14.85546875" style="135" customWidth="1"/>
    <col min="10757" max="11000" width="9.140625" style="135"/>
    <col min="11001" max="11001" width="37.7109375" style="135" customWidth="1"/>
    <col min="11002" max="11002" width="9.140625" style="135"/>
    <col min="11003" max="11003" width="12.85546875" style="135" customWidth="1"/>
    <col min="11004" max="11005" width="0" style="135" hidden="1" customWidth="1"/>
    <col min="11006" max="11006" width="18.28515625" style="135" customWidth="1"/>
    <col min="11007" max="11007" width="64.85546875" style="135" customWidth="1"/>
    <col min="11008" max="11011" width="9.140625" style="135"/>
    <col min="11012" max="11012" width="14.85546875" style="135" customWidth="1"/>
    <col min="11013" max="11256" width="9.140625" style="135"/>
    <col min="11257" max="11257" width="37.7109375" style="135" customWidth="1"/>
    <col min="11258" max="11258" width="9.140625" style="135"/>
    <col min="11259" max="11259" width="12.85546875" style="135" customWidth="1"/>
    <col min="11260" max="11261" width="0" style="135" hidden="1" customWidth="1"/>
    <col min="11262" max="11262" width="18.28515625" style="135" customWidth="1"/>
    <col min="11263" max="11263" width="64.85546875" style="135" customWidth="1"/>
    <col min="11264" max="11267" width="9.140625" style="135"/>
    <col min="11268" max="11268" width="14.85546875" style="135" customWidth="1"/>
    <col min="11269" max="11512" width="9.140625" style="135"/>
    <col min="11513" max="11513" width="37.7109375" style="135" customWidth="1"/>
    <col min="11514" max="11514" width="9.140625" style="135"/>
    <col min="11515" max="11515" width="12.85546875" style="135" customWidth="1"/>
    <col min="11516" max="11517" width="0" style="135" hidden="1" customWidth="1"/>
    <col min="11518" max="11518" width="18.28515625" style="135" customWidth="1"/>
    <col min="11519" max="11519" width="64.85546875" style="135" customWidth="1"/>
    <col min="11520" max="11523" width="9.140625" style="135"/>
    <col min="11524" max="11524" width="14.85546875" style="135" customWidth="1"/>
    <col min="11525" max="11768" width="9.140625" style="135"/>
    <col min="11769" max="11769" width="37.7109375" style="135" customWidth="1"/>
    <col min="11770" max="11770" width="9.140625" style="135"/>
    <col min="11771" max="11771" width="12.85546875" style="135" customWidth="1"/>
    <col min="11772" max="11773" width="0" style="135" hidden="1" customWidth="1"/>
    <col min="11774" max="11774" width="18.28515625" style="135" customWidth="1"/>
    <col min="11775" max="11775" width="64.85546875" style="135" customWidth="1"/>
    <col min="11776" max="11779" width="9.140625" style="135"/>
    <col min="11780" max="11780" width="14.85546875" style="135" customWidth="1"/>
    <col min="11781" max="12024" width="9.140625" style="135"/>
    <col min="12025" max="12025" width="37.7109375" style="135" customWidth="1"/>
    <col min="12026" max="12026" width="9.140625" style="135"/>
    <col min="12027" max="12027" width="12.85546875" style="135" customWidth="1"/>
    <col min="12028" max="12029" width="0" style="135" hidden="1" customWidth="1"/>
    <col min="12030" max="12030" width="18.28515625" style="135" customWidth="1"/>
    <col min="12031" max="12031" width="64.85546875" style="135" customWidth="1"/>
    <col min="12032" max="12035" width="9.140625" style="135"/>
    <col min="12036" max="12036" width="14.85546875" style="135" customWidth="1"/>
    <col min="12037" max="12280" width="9.140625" style="135"/>
    <col min="12281" max="12281" width="37.7109375" style="135" customWidth="1"/>
    <col min="12282" max="12282" width="9.140625" style="135"/>
    <col min="12283" max="12283" width="12.85546875" style="135" customWidth="1"/>
    <col min="12284" max="12285" width="0" style="135" hidden="1" customWidth="1"/>
    <col min="12286" max="12286" width="18.28515625" style="135" customWidth="1"/>
    <col min="12287" max="12287" width="64.85546875" style="135" customWidth="1"/>
    <col min="12288" max="12291" width="9.140625" style="135"/>
    <col min="12292" max="12292" width="14.85546875" style="135" customWidth="1"/>
    <col min="12293" max="12536" width="9.140625" style="135"/>
    <col min="12537" max="12537" width="37.7109375" style="135" customWidth="1"/>
    <col min="12538" max="12538" width="9.140625" style="135"/>
    <col min="12539" max="12539" width="12.85546875" style="135" customWidth="1"/>
    <col min="12540" max="12541" width="0" style="135" hidden="1" customWidth="1"/>
    <col min="12542" max="12542" width="18.28515625" style="135" customWidth="1"/>
    <col min="12543" max="12543" width="64.85546875" style="135" customWidth="1"/>
    <col min="12544" max="12547" width="9.140625" style="135"/>
    <col min="12548" max="12548" width="14.85546875" style="135" customWidth="1"/>
    <col min="12549" max="12792" width="9.140625" style="135"/>
    <col min="12793" max="12793" width="37.7109375" style="135" customWidth="1"/>
    <col min="12794" max="12794" width="9.140625" style="135"/>
    <col min="12795" max="12795" width="12.85546875" style="135" customWidth="1"/>
    <col min="12796" max="12797" width="0" style="135" hidden="1" customWidth="1"/>
    <col min="12798" max="12798" width="18.28515625" style="135" customWidth="1"/>
    <col min="12799" max="12799" width="64.85546875" style="135" customWidth="1"/>
    <col min="12800" max="12803" width="9.140625" style="135"/>
    <col min="12804" max="12804" width="14.85546875" style="135" customWidth="1"/>
    <col min="12805" max="13048" width="9.140625" style="135"/>
    <col min="13049" max="13049" width="37.7109375" style="135" customWidth="1"/>
    <col min="13050" max="13050" width="9.140625" style="135"/>
    <col min="13051" max="13051" width="12.85546875" style="135" customWidth="1"/>
    <col min="13052" max="13053" width="0" style="135" hidden="1" customWidth="1"/>
    <col min="13054" max="13054" width="18.28515625" style="135" customWidth="1"/>
    <col min="13055" max="13055" width="64.85546875" style="135" customWidth="1"/>
    <col min="13056" max="13059" width="9.140625" style="135"/>
    <col min="13060" max="13060" width="14.85546875" style="135" customWidth="1"/>
    <col min="13061" max="13304" width="9.140625" style="135"/>
    <col min="13305" max="13305" width="37.7109375" style="135" customWidth="1"/>
    <col min="13306" max="13306" width="9.140625" style="135"/>
    <col min="13307" max="13307" width="12.85546875" style="135" customWidth="1"/>
    <col min="13308" max="13309" width="0" style="135" hidden="1" customWidth="1"/>
    <col min="13310" max="13310" width="18.28515625" style="135" customWidth="1"/>
    <col min="13311" max="13311" width="64.85546875" style="135" customWidth="1"/>
    <col min="13312" max="13315" width="9.140625" style="135"/>
    <col min="13316" max="13316" width="14.85546875" style="135" customWidth="1"/>
    <col min="13317" max="13560" width="9.140625" style="135"/>
    <col min="13561" max="13561" width="37.7109375" style="135" customWidth="1"/>
    <col min="13562" max="13562" width="9.140625" style="135"/>
    <col min="13563" max="13563" width="12.85546875" style="135" customWidth="1"/>
    <col min="13564" max="13565" width="0" style="135" hidden="1" customWidth="1"/>
    <col min="13566" max="13566" width="18.28515625" style="135" customWidth="1"/>
    <col min="13567" max="13567" width="64.85546875" style="135" customWidth="1"/>
    <col min="13568" max="13571" width="9.140625" style="135"/>
    <col min="13572" max="13572" width="14.85546875" style="135" customWidth="1"/>
    <col min="13573" max="13816" width="9.140625" style="135"/>
    <col min="13817" max="13817" width="37.7109375" style="135" customWidth="1"/>
    <col min="13818" max="13818" width="9.140625" style="135"/>
    <col min="13819" max="13819" width="12.85546875" style="135" customWidth="1"/>
    <col min="13820" max="13821" width="0" style="135" hidden="1" customWidth="1"/>
    <col min="13822" max="13822" width="18.28515625" style="135" customWidth="1"/>
    <col min="13823" max="13823" width="64.85546875" style="135" customWidth="1"/>
    <col min="13824" max="13827" width="9.140625" style="135"/>
    <col min="13828" max="13828" width="14.85546875" style="135" customWidth="1"/>
    <col min="13829" max="14072" width="9.140625" style="135"/>
    <col min="14073" max="14073" width="37.7109375" style="135" customWidth="1"/>
    <col min="14074" max="14074" width="9.140625" style="135"/>
    <col min="14075" max="14075" width="12.85546875" style="135" customWidth="1"/>
    <col min="14076" max="14077" width="0" style="135" hidden="1" customWidth="1"/>
    <col min="14078" max="14078" width="18.28515625" style="135" customWidth="1"/>
    <col min="14079" max="14079" width="64.85546875" style="135" customWidth="1"/>
    <col min="14080" max="14083" width="9.140625" style="135"/>
    <col min="14084" max="14084" width="14.85546875" style="135" customWidth="1"/>
    <col min="14085" max="14328" width="9.140625" style="135"/>
    <col min="14329" max="14329" width="37.7109375" style="135" customWidth="1"/>
    <col min="14330" max="14330" width="9.140625" style="135"/>
    <col min="14331" max="14331" width="12.85546875" style="135" customWidth="1"/>
    <col min="14332" max="14333" width="0" style="135" hidden="1" customWidth="1"/>
    <col min="14334" max="14334" width="18.28515625" style="135" customWidth="1"/>
    <col min="14335" max="14335" width="64.85546875" style="135" customWidth="1"/>
    <col min="14336" max="14339" width="9.140625" style="135"/>
    <col min="14340" max="14340" width="14.85546875" style="135" customWidth="1"/>
    <col min="14341" max="14584" width="9.140625" style="135"/>
    <col min="14585" max="14585" width="37.7109375" style="135" customWidth="1"/>
    <col min="14586" max="14586" width="9.140625" style="135"/>
    <col min="14587" max="14587" width="12.85546875" style="135" customWidth="1"/>
    <col min="14588" max="14589" width="0" style="135" hidden="1" customWidth="1"/>
    <col min="14590" max="14590" width="18.28515625" style="135" customWidth="1"/>
    <col min="14591" max="14591" width="64.85546875" style="135" customWidth="1"/>
    <col min="14592" max="14595" width="9.140625" style="135"/>
    <col min="14596" max="14596" width="14.85546875" style="135" customWidth="1"/>
    <col min="14597" max="14840" width="9.140625" style="135"/>
    <col min="14841" max="14841" width="37.7109375" style="135" customWidth="1"/>
    <col min="14842" max="14842" width="9.140625" style="135"/>
    <col min="14843" max="14843" width="12.85546875" style="135" customWidth="1"/>
    <col min="14844" max="14845" width="0" style="135" hidden="1" customWidth="1"/>
    <col min="14846" max="14846" width="18.28515625" style="135" customWidth="1"/>
    <col min="14847" max="14847" width="64.85546875" style="135" customWidth="1"/>
    <col min="14848" max="14851" width="9.140625" style="135"/>
    <col min="14852" max="14852" width="14.85546875" style="135" customWidth="1"/>
    <col min="14853" max="15096" width="9.140625" style="135"/>
    <col min="15097" max="15097" width="37.7109375" style="135" customWidth="1"/>
    <col min="15098" max="15098" width="9.140625" style="135"/>
    <col min="15099" max="15099" width="12.85546875" style="135" customWidth="1"/>
    <col min="15100" max="15101" width="0" style="135" hidden="1" customWidth="1"/>
    <col min="15102" max="15102" width="18.28515625" style="135" customWidth="1"/>
    <col min="15103" max="15103" width="64.85546875" style="135" customWidth="1"/>
    <col min="15104" max="15107" width="9.140625" style="135"/>
    <col min="15108" max="15108" width="14.85546875" style="135" customWidth="1"/>
    <col min="15109" max="15352" width="9.140625" style="135"/>
    <col min="15353" max="15353" width="37.7109375" style="135" customWidth="1"/>
    <col min="15354" max="15354" width="9.140625" style="135"/>
    <col min="15355" max="15355" width="12.85546875" style="135" customWidth="1"/>
    <col min="15356" max="15357" width="0" style="135" hidden="1" customWidth="1"/>
    <col min="15358" max="15358" width="18.28515625" style="135" customWidth="1"/>
    <col min="15359" max="15359" width="64.85546875" style="135" customWidth="1"/>
    <col min="15360" max="15363" width="9.140625" style="135"/>
    <col min="15364" max="15364" width="14.85546875" style="135" customWidth="1"/>
    <col min="15365" max="15608" width="9.140625" style="135"/>
    <col min="15609" max="15609" width="37.7109375" style="135" customWidth="1"/>
    <col min="15610" max="15610" width="9.140625" style="135"/>
    <col min="15611" max="15611" width="12.85546875" style="135" customWidth="1"/>
    <col min="15612" max="15613" width="0" style="135" hidden="1" customWidth="1"/>
    <col min="15614" max="15614" width="18.28515625" style="135" customWidth="1"/>
    <col min="15615" max="15615" width="64.85546875" style="135" customWidth="1"/>
    <col min="15616" max="15619" width="9.140625" style="135"/>
    <col min="15620" max="15620" width="14.85546875" style="135" customWidth="1"/>
    <col min="15621" max="15864" width="9.140625" style="135"/>
    <col min="15865" max="15865" width="37.7109375" style="135" customWidth="1"/>
    <col min="15866" max="15866" width="9.140625" style="135"/>
    <col min="15867" max="15867" width="12.85546875" style="135" customWidth="1"/>
    <col min="15868" max="15869" width="0" style="135" hidden="1" customWidth="1"/>
    <col min="15870" max="15870" width="18.28515625" style="135" customWidth="1"/>
    <col min="15871" max="15871" width="64.85546875" style="135" customWidth="1"/>
    <col min="15872" max="15875" width="9.140625" style="135"/>
    <col min="15876" max="15876" width="14.85546875" style="135" customWidth="1"/>
    <col min="15877" max="16120" width="9.140625" style="135"/>
    <col min="16121" max="16121" width="37.7109375" style="135" customWidth="1"/>
    <col min="16122" max="16122" width="9.140625" style="135"/>
    <col min="16123" max="16123" width="12.85546875" style="135" customWidth="1"/>
    <col min="16124" max="16125" width="0" style="135" hidden="1" customWidth="1"/>
    <col min="16126" max="16126" width="18.28515625" style="135" customWidth="1"/>
    <col min="16127" max="16127" width="64.85546875" style="135" customWidth="1"/>
    <col min="16128" max="16131" width="9.140625" style="135"/>
    <col min="16132" max="16132" width="14.85546875" style="135" customWidth="1"/>
    <col min="16133" max="16384" width="9.140625" style="135"/>
  </cols>
  <sheetData>
    <row r="1" spans="1:40" ht="18.75" x14ac:dyDescent="0.25">
      <c r="J1" s="4" t="str">
        <f>'1. паспорт местоположение'!$C$1</f>
        <v>Приложение  № _____</v>
      </c>
    </row>
    <row r="2" spans="1:40" ht="18.75" x14ac:dyDescent="0.3">
      <c r="J2" s="5" t="str">
        <f>'1. паспорт местоположение'!$C$2</f>
        <v>к приказу Минэнерго России</v>
      </c>
    </row>
    <row r="3" spans="1:40" ht="18.75" x14ac:dyDescent="0.3">
      <c r="J3" s="5" t="str">
        <f>'1. паспорт местоположение'!$C$3</f>
        <v>от «__» _____ 201_ г. №___</v>
      </c>
    </row>
    <row r="4" spans="1:40" ht="18.75" x14ac:dyDescent="0.3">
      <c r="I4" s="5"/>
    </row>
    <row r="5" spans="1:40" x14ac:dyDescent="0.25">
      <c r="A5" s="215" t="str">
        <f>'1. паспорт местоположение'!$A$5:$C$5</f>
        <v>Год раскрытия информации: 2025 год</v>
      </c>
      <c r="B5" s="215"/>
      <c r="C5" s="215"/>
      <c r="D5" s="215"/>
      <c r="E5" s="215"/>
      <c r="F5" s="215"/>
      <c r="G5" s="215"/>
      <c r="H5" s="215"/>
      <c r="I5" s="215"/>
      <c r="J5" s="215"/>
      <c r="O5" s="61"/>
      <c r="P5" s="61"/>
      <c r="Q5" s="61"/>
      <c r="R5" s="61"/>
      <c r="S5" s="61"/>
      <c r="T5" s="61"/>
      <c r="U5" s="61"/>
      <c r="V5" s="61"/>
      <c r="W5" s="61"/>
      <c r="X5" s="61"/>
      <c r="Y5" s="61"/>
      <c r="Z5" s="61"/>
      <c r="AA5" s="61"/>
      <c r="AB5" s="61"/>
      <c r="AC5" s="61"/>
      <c r="AD5" s="61"/>
      <c r="AE5" s="61"/>
      <c r="AF5" s="61"/>
      <c r="AG5" s="61"/>
      <c r="AH5" s="61"/>
      <c r="AI5" s="61"/>
      <c r="AJ5" s="61"/>
      <c r="AK5" s="61"/>
      <c r="AL5" s="61"/>
      <c r="AM5" s="61"/>
      <c r="AN5" s="61"/>
    </row>
    <row r="6" spans="1:40" ht="18.75" x14ac:dyDescent="0.3">
      <c r="I6" s="5"/>
    </row>
    <row r="7" spans="1:40" ht="18.75" x14ac:dyDescent="0.25">
      <c r="A7" s="216" t="s">
        <v>3</v>
      </c>
      <c r="B7" s="216"/>
      <c r="C7" s="216"/>
      <c r="D7" s="216"/>
      <c r="E7" s="216"/>
      <c r="F7" s="216"/>
      <c r="G7" s="216"/>
      <c r="H7" s="216"/>
      <c r="I7" s="216"/>
      <c r="J7" s="216"/>
    </row>
    <row r="8" spans="1:40" x14ac:dyDescent="0.25">
      <c r="A8" s="258"/>
      <c r="B8" s="258"/>
      <c r="C8" s="258"/>
      <c r="D8" s="258"/>
      <c r="E8" s="258"/>
      <c r="F8" s="258"/>
      <c r="G8" s="258"/>
      <c r="H8" s="258"/>
      <c r="I8" s="258"/>
      <c r="J8" s="258"/>
    </row>
    <row r="9" spans="1:40" x14ac:dyDescent="0.25">
      <c r="A9" s="217" t="s">
        <v>4</v>
      </c>
      <c r="B9" s="217"/>
      <c r="C9" s="217"/>
      <c r="D9" s="217"/>
      <c r="E9" s="217"/>
      <c r="F9" s="217"/>
      <c r="G9" s="217"/>
      <c r="H9" s="217"/>
      <c r="I9" s="217"/>
      <c r="J9" s="217"/>
    </row>
    <row r="10" spans="1:40" x14ac:dyDescent="0.25">
      <c r="A10" s="212" t="s">
        <v>5</v>
      </c>
      <c r="B10" s="212"/>
      <c r="C10" s="212"/>
      <c r="D10" s="212"/>
      <c r="E10" s="212"/>
      <c r="F10" s="212"/>
      <c r="G10" s="212"/>
      <c r="H10" s="212"/>
      <c r="I10" s="212"/>
      <c r="J10" s="212"/>
    </row>
    <row r="11" spans="1:40" x14ac:dyDescent="0.25">
      <c r="A11" s="258"/>
      <c r="B11" s="258"/>
      <c r="C11" s="258"/>
      <c r="D11" s="258"/>
      <c r="E11" s="258"/>
      <c r="F11" s="258"/>
      <c r="G11" s="258"/>
      <c r="H11" s="258"/>
      <c r="I11" s="258"/>
      <c r="J11" s="258"/>
    </row>
    <row r="12" spans="1:40" x14ac:dyDescent="0.25">
      <c r="A12" s="217" t="str">
        <f>'1. паспорт местоположение'!$A$12</f>
        <v>Р_СГЭС_17</v>
      </c>
      <c r="B12" s="217"/>
      <c r="C12" s="217"/>
      <c r="D12" s="217"/>
      <c r="E12" s="217"/>
      <c r="F12" s="217"/>
      <c r="G12" s="217"/>
      <c r="H12" s="217"/>
      <c r="I12" s="217"/>
      <c r="J12" s="217"/>
    </row>
    <row r="13" spans="1:40" x14ac:dyDescent="0.25">
      <c r="A13" s="212" t="s">
        <v>6</v>
      </c>
      <c r="B13" s="212"/>
      <c r="C13" s="212"/>
      <c r="D13" s="212"/>
      <c r="E13" s="212"/>
      <c r="F13" s="212"/>
      <c r="G13" s="212"/>
      <c r="H13" s="212"/>
      <c r="I13" s="212"/>
      <c r="J13" s="212"/>
    </row>
    <row r="14" spans="1:40" x14ac:dyDescent="0.25">
      <c r="A14" s="212"/>
      <c r="B14" s="212"/>
      <c r="C14" s="212"/>
      <c r="D14" s="212"/>
      <c r="E14" s="212"/>
      <c r="F14" s="212"/>
      <c r="G14" s="212"/>
      <c r="H14" s="212"/>
      <c r="I14" s="212"/>
      <c r="J14" s="212"/>
    </row>
    <row r="15" spans="1:40" x14ac:dyDescent="0.25">
      <c r="A15" s="211" t="str">
        <f>'1. паспорт местоположение'!$A$15</f>
        <v>Приобретение трансформатора ТМГ-400/6/0,4 - 1шт.</v>
      </c>
      <c r="B15" s="211"/>
      <c r="C15" s="211"/>
      <c r="D15" s="211"/>
      <c r="E15" s="211"/>
      <c r="F15" s="211"/>
      <c r="G15" s="211"/>
      <c r="H15" s="211"/>
      <c r="I15" s="211"/>
      <c r="J15" s="211"/>
    </row>
    <row r="16" spans="1:40" x14ac:dyDescent="0.25">
      <c r="A16" s="212" t="s">
        <v>7</v>
      </c>
      <c r="B16" s="212"/>
      <c r="C16" s="212"/>
      <c r="D16" s="212"/>
      <c r="E16" s="212"/>
      <c r="F16" s="212"/>
      <c r="G16" s="212"/>
      <c r="H16" s="212"/>
      <c r="I16" s="212"/>
      <c r="J16" s="212"/>
    </row>
    <row r="17" spans="1:10" customFormat="1" x14ac:dyDescent="0.25">
      <c r="A17" s="135"/>
      <c r="B17" s="135"/>
      <c r="C17" s="135"/>
      <c r="D17" s="135"/>
      <c r="E17" s="135"/>
      <c r="F17" s="135"/>
      <c r="G17" s="135"/>
      <c r="H17" s="135"/>
      <c r="I17" s="135"/>
      <c r="J17" s="136"/>
    </row>
    <row r="18" spans="1:10" customFormat="1" x14ac:dyDescent="0.25">
      <c r="A18" s="135"/>
      <c r="B18" s="135"/>
      <c r="C18" s="135"/>
      <c r="D18" s="135"/>
      <c r="E18" s="135"/>
      <c r="F18" s="135"/>
      <c r="G18" s="135"/>
      <c r="H18" s="135"/>
      <c r="I18" s="137"/>
      <c r="J18" s="135"/>
    </row>
    <row r="19" spans="1:10" customFormat="1" x14ac:dyDescent="0.25">
      <c r="A19" s="261" t="s">
        <v>261</v>
      </c>
      <c r="B19" s="261"/>
      <c r="C19" s="261"/>
      <c r="D19" s="261"/>
      <c r="E19" s="261"/>
      <c r="F19" s="261"/>
      <c r="G19" s="261"/>
      <c r="H19" s="261"/>
      <c r="I19" s="261"/>
      <c r="J19" s="261"/>
    </row>
    <row r="20" spans="1:10" customFormat="1" x14ac:dyDescent="0.25">
      <c r="A20" s="138"/>
      <c r="B20" s="138"/>
      <c r="C20" s="135"/>
      <c r="D20" s="135"/>
      <c r="E20" s="135"/>
      <c r="F20" s="135"/>
      <c r="G20" s="135"/>
      <c r="H20" s="135"/>
      <c r="I20" s="135"/>
      <c r="J20" s="135"/>
    </row>
    <row r="21" spans="1:10" customFormat="1" x14ac:dyDescent="0.25">
      <c r="A21" s="227" t="s">
        <v>262</v>
      </c>
      <c r="B21" s="227" t="s">
        <v>263</v>
      </c>
      <c r="C21" s="226" t="s">
        <v>264</v>
      </c>
      <c r="D21" s="226"/>
      <c r="E21" s="226"/>
      <c r="F21" s="226"/>
      <c r="G21" s="227" t="s">
        <v>265</v>
      </c>
      <c r="H21" s="232" t="s">
        <v>266</v>
      </c>
      <c r="I21" s="227" t="s">
        <v>267</v>
      </c>
      <c r="J21" s="227" t="s">
        <v>268</v>
      </c>
    </row>
    <row r="22" spans="1:10" customFormat="1" ht="46.5" customHeight="1" x14ac:dyDescent="0.25">
      <c r="A22" s="227"/>
      <c r="B22" s="227"/>
      <c r="C22" s="233" t="s">
        <v>269</v>
      </c>
      <c r="D22" s="233"/>
      <c r="E22" s="230" t="s">
        <v>270</v>
      </c>
      <c r="F22" s="231"/>
      <c r="G22" s="227"/>
      <c r="H22" s="234"/>
      <c r="I22" s="227"/>
      <c r="J22" s="227"/>
    </row>
    <row r="23" spans="1:10" customFormat="1" ht="31.5" x14ac:dyDescent="0.25">
      <c r="A23" s="227"/>
      <c r="B23" s="227"/>
      <c r="C23" s="139" t="s">
        <v>271</v>
      </c>
      <c r="D23" s="139" t="s">
        <v>272</v>
      </c>
      <c r="E23" s="139" t="s">
        <v>271</v>
      </c>
      <c r="F23" s="139" t="s">
        <v>272</v>
      </c>
      <c r="G23" s="227"/>
      <c r="H23" s="233"/>
      <c r="I23" s="227"/>
      <c r="J23" s="227"/>
    </row>
    <row r="24" spans="1:10" customFormat="1" x14ac:dyDescent="0.25">
      <c r="A24" s="34">
        <v>1</v>
      </c>
      <c r="B24" s="34">
        <v>2</v>
      </c>
      <c r="C24" s="139">
        <v>3</v>
      </c>
      <c r="D24" s="139">
        <v>4</v>
      </c>
      <c r="E24" s="139">
        <v>7</v>
      </c>
      <c r="F24" s="139">
        <v>8</v>
      </c>
      <c r="G24" s="139">
        <v>9</v>
      </c>
      <c r="H24" s="139">
        <v>10</v>
      </c>
      <c r="I24" s="139">
        <v>11</v>
      </c>
      <c r="J24" s="139">
        <v>12</v>
      </c>
    </row>
    <row r="25" spans="1:10" customFormat="1" x14ac:dyDescent="0.25">
      <c r="A25" s="140" t="s">
        <v>12</v>
      </c>
      <c r="B25" s="141" t="s">
        <v>273</v>
      </c>
      <c r="C25" s="142" t="s">
        <v>256</v>
      </c>
      <c r="D25" s="142" t="s">
        <v>256</v>
      </c>
      <c r="E25" s="142" t="s">
        <v>256</v>
      </c>
      <c r="F25" s="142" t="s">
        <v>256</v>
      </c>
      <c r="G25" s="142" t="s">
        <v>256</v>
      </c>
      <c r="H25" s="142" t="s">
        <v>256</v>
      </c>
      <c r="I25" s="143" t="s">
        <v>256</v>
      </c>
      <c r="J25" s="144" t="s">
        <v>256</v>
      </c>
    </row>
    <row r="26" spans="1:10" customFormat="1" x14ac:dyDescent="0.25">
      <c r="A26" s="140" t="s">
        <v>274</v>
      </c>
      <c r="B26" s="145" t="s">
        <v>275</v>
      </c>
      <c r="C26" s="146" t="s">
        <v>82</v>
      </c>
      <c r="D26" s="146" t="s">
        <v>82</v>
      </c>
      <c r="E26" s="146" t="s">
        <v>103</v>
      </c>
      <c r="F26" s="146" t="s">
        <v>103</v>
      </c>
      <c r="G26" s="147"/>
      <c r="H26" s="147"/>
      <c r="I26" s="148" t="s">
        <v>256</v>
      </c>
      <c r="J26" s="148" t="s">
        <v>256</v>
      </c>
    </row>
    <row r="27" spans="1:10" customFormat="1" ht="31.5" x14ac:dyDescent="0.25">
      <c r="A27" s="140" t="s">
        <v>276</v>
      </c>
      <c r="B27" s="145" t="s">
        <v>277</v>
      </c>
      <c r="C27" s="146" t="s">
        <v>82</v>
      </c>
      <c r="D27" s="146" t="s">
        <v>82</v>
      </c>
      <c r="E27" s="146" t="s">
        <v>103</v>
      </c>
      <c r="F27" s="146" t="s">
        <v>103</v>
      </c>
      <c r="G27" s="147"/>
      <c r="H27" s="147"/>
      <c r="I27" s="148" t="s">
        <v>256</v>
      </c>
      <c r="J27" s="148" t="s">
        <v>256</v>
      </c>
    </row>
    <row r="28" spans="1:10" customFormat="1" ht="63" x14ac:dyDescent="0.25">
      <c r="A28" s="140" t="s">
        <v>278</v>
      </c>
      <c r="B28" s="145" t="s">
        <v>279</v>
      </c>
      <c r="C28" s="146" t="s">
        <v>82</v>
      </c>
      <c r="D28" s="146" t="s">
        <v>82</v>
      </c>
      <c r="E28" s="146" t="s">
        <v>103</v>
      </c>
      <c r="F28" s="146" t="s">
        <v>103</v>
      </c>
      <c r="G28" s="147"/>
      <c r="H28" s="147"/>
      <c r="I28" s="147" t="s">
        <v>256</v>
      </c>
      <c r="J28" s="147" t="s">
        <v>256</v>
      </c>
    </row>
    <row r="29" spans="1:10" customFormat="1" ht="31.5" x14ac:dyDescent="0.25">
      <c r="A29" s="140" t="s">
        <v>280</v>
      </c>
      <c r="B29" s="145" t="s">
        <v>281</v>
      </c>
      <c r="C29" s="146" t="s">
        <v>82</v>
      </c>
      <c r="D29" s="146" t="s">
        <v>82</v>
      </c>
      <c r="E29" s="146" t="s">
        <v>103</v>
      </c>
      <c r="F29" s="146" t="s">
        <v>103</v>
      </c>
      <c r="G29" s="147"/>
      <c r="H29" s="147"/>
      <c r="I29" s="148" t="s">
        <v>256</v>
      </c>
      <c r="J29" s="148" t="s">
        <v>256</v>
      </c>
    </row>
    <row r="30" spans="1:10" customFormat="1" ht="31.5" x14ac:dyDescent="0.25">
      <c r="A30" s="140" t="s">
        <v>282</v>
      </c>
      <c r="B30" s="145" t="s">
        <v>283</v>
      </c>
      <c r="C30" s="146" t="s">
        <v>82</v>
      </c>
      <c r="D30" s="146" t="s">
        <v>82</v>
      </c>
      <c r="E30" s="146" t="s">
        <v>103</v>
      </c>
      <c r="F30" s="146" t="s">
        <v>103</v>
      </c>
      <c r="G30" s="147"/>
      <c r="H30" s="147"/>
      <c r="I30" s="147" t="s">
        <v>256</v>
      </c>
      <c r="J30" s="147" t="s">
        <v>256</v>
      </c>
    </row>
    <row r="31" spans="1:10" customFormat="1" ht="31.5" x14ac:dyDescent="0.25">
      <c r="A31" s="140" t="s">
        <v>284</v>
      </c>
      <c r="B31" s="149" t="s">
        <v>285</v>
      </c>
      <c r="C31" s="146" t="s">
        <v>82</v>
      </c>
      <c r="D31" s="146" t="s">
        <v>82</v>
      </c>
      <c r="E31" s="146" t="s">
        <v>103</v>
      </c>
      <c r="F31" s="146" t="s">
        <v>103</v>
      </c>
      <c r="G31" s="147"/>
      <c r="H31" s="147"/>
      <c r="I31" s="147" t="s">
        <v>256</v>
      </c>
      <c r="J31" s="147" t="s">
        <v>256</v>
      </c>
    </row>
    <row r="32" spans="1:10" customFormat="1" ht="31.5" x14ac:dyDescent="0.25">
      <c r="A32" s="140" t="s">
        <v>286</v>
      </c>
      <c r="B32" s="149" t="s">
        <v>287</v>
      </c>
      <c r="C32" s="146" t="s">
        <v>82</v>
      </c>
      <c r="D32" s="146" t="s">
        <v>82</v>
      </c>
      <c r="E32" s="146" t="s">
        <v>103</v>
      </c>
      <c r="F32" s="146" t="s">
        <v>103</v>
      </c>
      <c r="G32" s="147"/>
      <c r="H32" s="147"/>
      <c r="I32" s="147" t="s">
        <v>256</v>
      </c>
      <c r="J32" s="147" t="s">
        <v>256</v>
      </c>
    </row>
    <row r="33" spans="1:10" customFormat="1" ht="47.25" x14ac:dyDescent="0.25">
      <c r="A33" s="140" t="s">
        <v>288</v>
      </c>
      <c r="B33" s="149" t="s">
        <v>289</v>
      </c>
      <c r="C33" s="146" t="s">
        <v>82</v>
      </c>
      <c r="D33" s="146" t="s">
        <v>82</v>
      </c>
      <c r="E33" s="146" t="s">
        <v>103</v>
      </c>
      <c r="F33" s="146" t="s">
        <v>103</v>
      </c>
      <c r="G33" s="147"/>
      <c r="H33" s="147"/>
      <c r="I33" s="147" t="s">
        <v>256</v>
      </c>
      <c r="J33" s="147" t="s">
        <v>256</v>
      </c>
    </row>
    <row r="34" spans="1:10" customFormat="1" ht="63" x14ac:dyDescent="0.25">
      <c r="A34" s="140" t="s">
        <v>290</v>
      </c>
      <c r="B34" s="149" t="s">
        <v>291</v>
      </c>
      <c r="C34" s="146" t="s">
        <v>82</v>
      </c>
      <c r="D34" s="146" t="s">
        <v>82</v>
      </c>
      <c r="E34" s="146" t="s">
        <v>103</v>
      </c>
      <c r="F34" s="146" t="s">
        <v>103</v>
      </c>
      <c r="G34" s="147"/>
      <c r="H34" s="147"/>
      <c r="I34" s="147" t="s">
        <v>256</v>
      </c>
      <c r="J34" s="147" t="s">
        <v>256</v>
      </c>
    </row>
    <row r="35" spans="1:10" customFormat="1" ht="31.5" x14ac:dyDescent="0.25">
      <c r="A35" s="140" t="s">
        <v>292</v>
      </c>
      <c r="B35" s="149" t="s">
        <v>293</v>
      </c>
      <c r="C35" s="146" t="s">
        <v>82</v>
      </c>
      <c r="D35" s="146" t="s">
        <v>82</v>
      </c>
      <c r="E35" s="146" t="s">
        <v>103</v>
      </c>
      <c r="F35" s="146" t="s">
        <v>103</v>
      </c>
      <c r="G35" s="147"/>
      <c r="H35" s="147"/>
      <c r="I35" s="147" t="s">
        <v>256</v>
      </c>
      <c r="J35" s="147" t="s">
        <v>256</v>
      </c>
    </row>
    <row r="36" spans="1:10" customFormat="1" ht="31.5" x14ac:dyDescent="0.25">
      <c r="A36" s="140" t="s">
        <v>294</v>
      </c>
      <c r="B36" s="149" t="s">
        <v>295</v>
      </c>
      <c r="C36" s="146" t="s">
        <v>82</v>
      </c>
      <c r="D36" s="146" t="s">
        <v>82</v>
      </c>
      <c r="E36" s="146" t="s">
        <v>103</v>
      </c>
      <c r="F36" s="146" t="s">
        <v>103</v>
      </c>
      <c r="G36" s="147"/>
      <c r="H36" s="147"/>
      <c r="I36" s="147" t="s">
        <v>256</v>
      </c>
      <c r="J36" s="147" t="s">
        <v>256</v>
      </c>
    </row>
    <row r="37" spans="1:10" customFormat="1" x14ac:dyDescent="0.25">
      <c r="A37" s="140" t="s">
        <v>296</v>
      </c>
      <c r="B37" s="149" t="s">
        <v>297</v>
      </c>
      <c r="C37" s="146" t="s">
        <v>82</v>
      </c>
      <c r="D37" s="146" t="s">
        <v>82</v>
      </c>
      <c r="E37" s="146" t="s">
        <v>103</v>
      </c>
      <c r="F37" s="146" t="s">
        <v>103</v>
      </c>
      <c r="G37" s="147"/>
      <c r="H37" s="147"/>
      <c r="I37" s="147" t="s">
        <v>256</v>
      </c>
      <c r="J37" s="147" t="s">
        <v>256</v>
      </c>
    </row>
    <row r="38" spans="1:10" customFormat="1" x14ac:dyDescent="0.25">
      <c r="A38" s="140" t="s">
        <v>298</v>
      </c>
      <c r="B38" s="141" t="s">
        <v>299</v>
      </c>
      <c r="C38" s="147" t="s">
        <v>256</v>
      </c>
      <c r="D38" s="147" t="s">
        <v>256</v>
      </c>
      <c r="E38" s="147" t="s">
        <v>256</v>
      </c>
      <c r="F38" s="147" t="s">
        <v>256</v>
      </c>
      <c r="G38" s="147"/>
      <c r="H38" s="147"/>
      <c r="I38" s="143" t="s">
        <v>256</v>
      </c>
      <c r="J38" s="143" t="s">
        <v>256</v>
      </c>
    </row>
    <row r="39" spans="1:10" customFormat="1" ht="63" x14ac:dyDescent="0.25">
      <c r="A39" s="140" t="s">
        <v>14</v>
      </c>
      <c r="B39" s="149" t="s">
        <v>300</v>
      </c>
      <c r="C39" s="146" t="s">
        <v>82</v>
      </c>
      <c r="D39" s="146" t="s">
        <v>82</v>
      </c>
      <c r="E39" s="146" t="s">
        <v>103</v>
      </c>
      <c r="F39" s="146" t="s">
        <v>103</v>
      </c>
      <c r="G39" s="147"/>
      <c r="H39" s="147"/>
      <c r="I39" s="147" t="s">
        <v>256</v>
      </c>
      <c r="J39" s="147" t="s">
        <v>256</v>
      </c>
    </row>
    <row r="40" spans="1:10" customFormat="1" x14ac:dyDescent="0.25">
      <c r="A40" s="140" t="s">
        <v>301</v>
      </c>
      <c r="B40" s="149" t="s">
        <v>302</v>
      </c>
      <c r="C40" s="146" t="s">
        <v>82</v>
      </c>
      <c r="D40" s="146" t="s">
        <v>82</v>
      </c>
      <c r="E40" s="146">
        <v>45904</v>
      </c>
      <c r="F40" s="146">
        <v>45904</v>
      </c>
      <c r="G40" s="147" t="s">
        <v>547</v>
      </c>
      <c r="H40" s="147" t="s">
        <v>547</v>
      </c>
      <c r="I40" s="147" t="s">
        <v>548</v>
      </c>
      <c r="J40" s="147" t="s">
        <v>256</v>
      </c>
    </row>
    <row r="41" spans="1:10" customFormat="1" ht="47.25" x14ac:dyDescent="0.25">
      <c r="A41" s="140" t="s">
        <v>303</v>
      </c>
      <c r="B41" s="141" t="s">
        <v>304</v>
      </c>
      <c r="C41" s="147" t="s">
        <v>256</v>
      </c>
      <c r="D41" s="147" t="s">
        <v>256</v>
      </c>
      <c r="E41" s="147" t="s">
        <v>256</v>
      </c>
      <c r="F41" s="147" t="s">
        <v>256</v>
      </c>
      <c r="G41" s="147"/>
      <c r="H41" s="147"/>
      <c r="I41" s="143" t="s">
        <v>256</v>
      </c>
      <c r="J41" s="143" t="s">
        <v>256</v>
      </c>
    </row>
    <row r="42" spans="1:10" customFormat="1" ht="31.5" x14ac:dyDescent="0.25">
      <c r="A42" s="140" t="s">
        <v>16</v>
      </c>
      <c r="B42" s="149" t="s">
        <v>305</v>
      </c>
      <c r="C42" s="146" t="s">
        <v>82</v>
      </c>
      <c r="D42" s="146" t="s">
        <v>82</v>
      </c>
      <c r="E42" s="146" t="s">
        <v>103</v>
      </c>
      <c r="F42" s="146" t="s">
        <v>103</v>
      </c>
      <c r="G42" s="147"/>
      <c r="H42" s="147"/>
      <c r="I42" s="147" t="s">
        <v>256</v>
      </c>
      <c r="J42" s="147" t="s">
        <v>256</v>
      </c>
    </row>
    <row r="43" spans="1:10" customFormat="1" x14ac:dyDescent="0.25">
      <c r="A43" s="140" t="s">
        <v>306</v>
      </c>
      <c r="B43" s="149" t="s">
        <v>307</v>
      </c>
      <c r="C43" s="146" t="s">
        <v>82</v>
      </c>
      <c r="D43" s="146" t="s">
        <v>82</v>
      </c>
      <c r="E43" s="146" t="s">
        <v>103</v>
      </c>
      <c r="F43" s="146" t="s">
        <v>103</v>
      </c>
      <c r="G43" s="147"/>
      <c r="H43" s="147"/>
      <c r="I43" s="147" t="s">
        <v>256</v>
      </c>
      <c r="J43" s="147" t="s">
        <v>256</v>
      </c>
    </row>
    <row r="44" spans="1:10" customFormat="1" x14ac:dyDescent="0.25">
      <c r="A44" s="140" t="s">
        <v>308</v>
      </c>
      <c r="B44" s="149" t="s">
        <v>309</v>
      </c>
      <c r="C44" s="146" t="s">
        <v>82</v>
      </c>
      <c r="D44" s="146" t="s">
        <v>82</v>
      </c>
      <c r="E44" s="146" t="s">
        <v>103</v>
      </c>
      <c r="F44" s="146" t="s">
        <v>103</v>
      </c>
      <c r="G44" s="147"/>
      <c r="H44" s="147"/>
      <c r="I44" s="147" t="s">
        <v>256</v>
      </c>
      <c r="J44" s="147" t="s">
        <v>256</v>
      </c>
    </row>
    <row r="45" spans="1:10" customFormat="1" ht="78.75" x14ac:dyDescent="0.25">
      <c r="A45" s="140" t="s">
        <v>310</v>
      </c>
      <c r="B45" s="149" t="s">
        <v>311</v>
      </c>
      <c r="C45" s="146" t="s">
        <v>82</v>
      </c>
      <c r="D45" s="146" t="s">
        <v>82</v>
      </c>
      <c r="E45" s="146" t="s">
        <v>103</v>
      </c>
      <c r="F45" s="146" t="s">
        <v>103</v>
      </c>
      <c r="G45" s="147"/>
      <c r="H45" s="147"/>
      <c r="I45" s="147" t="s">
        <v>256</v>
      </c>
      <c r="J45" s="147" t="s">
        <v>256</v>
      </c>
    </row>
    <row r="46" spans="1:10" customFormat="1" ht="157.5" x14ac:dyDescent="0.25">
      <c r="A46" s="140" t="s">
        <v>312</v>
      </c>
      <c r="B46" s="149" t="s">
        <v>313</v>
      </c>
      <c r="C46" s="146" t="s">
        <v>82</v>
      </c>
      <c r="D46" s="146" t="s">
        <v>82</v>
      </c>
      <c r="E46" s="146" t="s">
        <v>103</v>
      </c>
      <c r="F46" s="146" t="s">
        <v>103</v>
      </c>
      <c r="G46" s="147"/>
      <c r="H46" s="147"/>
      <c r="I46" s="147" t="s">
        <v>256</v>
      </c>
      <c r="J46" s="147" t="s">
        <v>256</v>
      </c>
    </row>
    <row r="47" spans="1:10" customFormat="1" x14ac:dyDescent="0.25">
      <c r="A47" s="140" t="s">
        <v>314</v>
      </c>
      <c r="B47" s="149" t="s">
        <v>315</v>
      </c>
      <c r="C47" s="146" t="s">
        <v>82</v>
      </c>
      <c r="D47" s="146" t="s">
        <v>82</v>
      </c>
      <c r="E47" s="146" t="s">
        <v>103</v>
      </c>
      <c r="F47" s="146" t="s">
        <v>103</v>
      </c>
      <c r="G47" s="147"/>
      <c r="H47" s="147"/>
      <c r="I47" s="147" t="s">
        <v>256</v>
      </c>
      <c r="J47" s="147" t="s">
        <v>256</v>
      </c>
    </row>
    <row r="48" spans="1:10" customFormat="1" ht="31.5" x14ac:dyDescent="0.25">
      <c r="A48" s="140" t="s">
        <v>316</v>
      </c>
      <c r="B48" s="141" t="s">
        <v>317</v>
      </c>
      <c r="C48" s="147" t="s">
        <v>256</v>
      </c>
      <c r="D48" s="147" t="s">
        <v>256</v>
      </c>
      <c r="E48" s="147" t="s">
        <v>256</v>
      </c>
      <c r="F48" s="147" t="s">
        <v>256</v>
      </c>
      <c r="G48" s="147"/>
      <c r="H48" s="147"/>
      <c r="I48" s="143" t="s">
        <v>256</v>
      </c>
      <c r="J48" s="143" t="s">
        <v>256</v>
      </c>
    </row>
    <row r="49" spans="1:10" customFormat="1" ht="31.5" x14ac:dyDescent="0.25">
      <c r="A49" s="140" t="s">
        <v>18</v>
      </c>
      <c r="B49" s="149" t="s">
        <v>318</v>
      </c>
      <c r="C49" s="146" t="s">
        <v>82</v>
      </c>
      <c r="D49" s="146" t="s">
        <v>82</v>
      </c>
      <c r="E49" s="146" t="s">
        <v>103</v>
      </c>
      <c r="F49" s="146" t="s">
        <v>103</v>
      </c>
      <c r="G49" s="147"/>
      <c r="H49" s="147"/>
      <c r="I49" s="147" t="s">
        <v>256</v>
      </c>
      <c r="J49" s="147" t="s">
        <v>256</v>
      </c>
    </row>
    <row r="50" spans="1:10" customFormat="1" ht="78.75" x14ac:dyDescent="0.25">
      <c r="A50" s="140" t="s">
        <v>319</v>
      </c>
      <c r="B50" s="149" t="s">
        <v>320</v>
      </c>
      <c r="C50" s="146" t="s">
        <v>82</v>
      </c>
      <c r="D50" s="146" t="s">
        <v>82</v>
      </c>
      <c r="E50" s="146" t="s">
        <v>103</v>
      </c>
      <c r="F50" s="146" t="s">
        <v>103</v>
      </c>
      <c r="G50" s="147"/>
      <c r="H50" s="147"/>
      <c r="I50" s="147" t="s">
        <v>256</v>
      </c>
      <c r="J50" s="147" t="s">
        <v>256</v>
      </c>
    </row>
    <row r="51" spans="1:10" customFormat="1" ht="63" x14ac:dyDescent="0.25">
      <c r="A51" s="140" t="s">
        <v>321</v>
      </c>
      <c r="B51" s="149" t="s">
        <v>322</v>
      </c>
      <c r="C51" s="146" t="s">
        <v>82</v>
      </c>
      <c r="D51" s="146" t="s">
        <v>82</v>
      </c>
      <c r="E51" s="146" t="s">
        <v>103</v>
      </c>
      <c r="F51" s="146" t="s">
        <v>103</v>
      </c>
      <c r="G51" s="147"/>
      <c r="H51" s="147"/>
      <c r="I51" s="147" t="s">
        <v>256</v>
      </c>
      <c r="J51" s="147" t="s">
        <v>256</v>
      </c>
    </row>
    <row r="52" spans="1:10" customFormat="1" ht="63" x14ac:dyDescent="0.25">
      <c r="A52" s="140" t="s">
        <v>323</v>
      </c>
      <c r="B52" s="149" t="s">
        <v>324</v>
      </c>
      <c r="C52" s="146" t="s">
        <v>82</v>
      </c>
      <c r="D52" s="146" t="s">
        <v>82</v>
      </c>
      <c r="E52" s="146" t="s">
        <v>103</v>
      </c>
      <c r="F52" s="146" t="s">
        <v>103</v>
      </c>
      <c r="G52" s="147"/>
      <c r="H52" s="147"/>
      <c r="I52" s="147" t="s">
        <v>256</v>
      </c>
      <c r="J52" s="147" t="s">
        <v>256</v>
      </c>
    </row>
    <row r="53" spans="1:10" customFormat="1" ht="31.5" x14ac:dyDescent="0.25">
      <c r="A53" s="140" t="s">
        <v>325</v>
      </c>
      <c r="B53" s="150" t="s">
        <v>326</v>
      </c>
      <c r="C53" s="146" t="s">
        <v>82</v>
      </c>
      <c r="D53" s="146" t="s">
        <v>82</v>
      </c>
      <c r="E53" s="146">
        <v>45904</v>
      </c>
      <c r="F53" s="146">
        <v>45904</v>
      </c>
      <c r="G53" s="147" t="s">
        <v>547</v>
      </c>
      <c r="H53" s="147" t="s">
        <v>547</v>
      </c>
      <c r="I53" s="147" t="s">
        <v>548</v>
      </c>
      <c r="J53" s="147" t="s">
        <v>256</v>
      </c>
    </row>
    <row r="54" spans="1:10" customFormat="1" ht="31.5" x14ac:dyDescent="0.25">
      <c r="A54" s="140" t="s">
        <v>327</v>
      </c>
      <c r="B54" s="149" t="s">
        <v>328</v>
      </c>
      <c r="C54" s="146" t="s">
        <v>82</v>
      </c>
      <c r="D54" s="146" t="s">
        <v>82</v>
      </c>
      <c r="E54" s="146" t="s">
        <v>103</v>
      </c>
      <c r="F54" s="146" t="s">
        <v>103</v>
      </c>
      <c r="G54" s="147" t="s">
        <v>256</v>
      </c>
      <c r="H54" s="147" t="s">
        <v>256</v>
      </c>
      <c r="I54" s="147" t="s">
        <v>256</v>
      </c>
      <c r="J54" s="147" t="s">
        <v>256</v>
      </c>
    </row>
  </sheetData>
  <mergeCells count="21">
    <mergeCell ref="A19:J19"/>
    <mergeCell ref="A5:J5"/>
    <mergeCell ref="A7:J7"/>
    <mergeCell ref="A8:J8"/>
    <mergeCell ref="A9:J9"/>
    <mergeCell ref="A10:J10"/>
    <mergeCell ref="A11:J11"/>
    <mergeCell ref="A12:J12"/>
    <mergeCell ref="A13:J13"/>
    <mergeCell ref="A14:J14"/>
    <mergeCell ref="A15:J15"/>
    <mergeCell ref="A16:J16"/>
    <mergeCell ref="J21:J23"/>
    <mergeCell ref="C22:D22"/>
    <mergeCell ref="E22:F22"/>
    <mergeCell ref="A21:A23"/>
    <mergeCell ref="B21:B23"/>
    <mergeCell ref="C21:F21"/>
    <mergeCell ref="G21:G23"/>
    <mergeCell ref="H21:H23"/>
    <mergeCell ref="I21:I23"/>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Shama</dc:creator>
  <cp:lastModifiedBy>Ok</cp:lastModifiedBy>
  <dcterms:created xsi:type="dcterms:W3CDTF">2024-10-24T20:21:09Z</dcterms:created>
  <dcterms:modified xsi:type="dcterms:W3CDTF">2025-10-30T11:24:08Z</dcterms:modified>
</cp:coreProperties>
</file>