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9151DA10-6E2E-409F-96F0-D694B536C1D4}" xr6:coauthVersionLast="45" xr6:coauthVersionMax="47" xr10:uidLastSave="{00000000-0000-0000-0000-000000000000}"/>
  <bookViews>
    <workbookView xWindow="-120" yWindow="-120" windowWidth="29040" windowHeight="15720" tabRatio="952" firstSheet="4"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_xlnm.Print_Area" localSheetId="3">'3.2 паспорт Техсостояние ЛЭП'!$A$1:$AD$30</definedName>
    <definedName name="_xlnm.Print_Area" localSheetId="4">'3.3 паспорт описание'!$A$1:$D$33</definedName>
    <definedName name="_xlnm.Print_Area" localSheetId="7">'5. анализ эконом эфф'!$A$1:$W$103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31" i="10" l="1"/>
  <c r="AG30" i="10"/>
  <c r="D31" i="10"/>
  <c r="D30" i="10"/>
  <c r="N30" i="10"/>
  <c r="B27" i="12" l="1"/>
  <c r="AG72" i="10"/>
  <c r="AF72" i="10"/>
  <c r="AG71" i="10"/>
  <c r="AF71" i="10"/>
  <c r="AG70" i="10"/>
  <c r="AF70" i="10"/>
  <c r="AG69" i="10"/>
  <c r="AF69" i="10"/>
  <c r="AG68" i="10"/>
  <c r="AF68" i="10"/>
  <c r="AG67" i="10"/>
  <c r="AF67" i="10"/>
  <c r="AG66" i="10"/>
  <c r="AF66" i="10"/>
  <c r="AG65" i="10"/>
  <c r="AF65" i="10"/>
  <c r="AG64" i="10"/>
  <c r="AF64" i="10"/>
  <c r="AG63" i="10"/>
  <c r="AF63" i="10"/>
  <c r="AG62" i="10"/>
  <c r="AF62" i="10"/>
  <c r="AG61" i="10"/>
  <c r="AF61" i="10"/>
  <c r="AG60" i="10"/>
  <c r="AF60" i="10"/>
  <c r="AG59" i="10"/>
  <c r="AF59" i="10"/>
  <c r="AG58" i="10"/>
  <c r="AF58" i="10"/>
  <c r="AG57" i="10"/>
  <c r="AF57" i="10"/>
  <c r="AF56" i="10"/>
  <c r="AF55" i="10"/>
  <c r="AG54" i="10"/>
  <c r="AF54" i="10"/>
  <c r="AG53" i="10"/>
  <c r="AF53" i="10"/>
  <c r="AG52" i="10"/>
  <c r="AF52" i="10"/>
  <c r="AG51" i="10"/>
  <c r="AF51" i="10"/>
  <c r="AG50" i="10"/>
  <c r="AF50" i="10"/>
  <c r="AG49" i="10"/>
  <c r="AF49" i="10"/>
  <c r="AG48" i="10"/>
  <c r="AF48" i="10"/>
  <c r="AG47" i="10"/>
  <c r="AF47" i="10"/>
  <c r="AG46" i="10"/>
  <c r="AF46" i="10"/>
  <c r="AG45" i="10"/>
  <c r="AF45" i="10"/>
  <c r="AG44" i="10"/>
  <c r="AF44" i="10"/>
  <c r="AG43" i="10"/>
  <c r="AF43" i="10"/>
  <c r="AG42" i="10"/>
  <c r="AF42" i="10"/>
  <c r="AG41" i="10"/>
  <c r="AF41" i="10"/>
  <c r="AG40" i="10"/>
  <c r="AF40" i="10"/>
  <c r="AG39" i="10"/>
  <c r="AF39" i="10"/>
  <c r="AG38" i="10"/>
  <c r="AF38" i="10"/>
  <c r="AG37" i="10"/>
  <c r="AF37" i="10"/>
  <c r="AG36" i="10"/>
  <c r="AF36" i="10"/>
  <c r="AG35" i="10"/>
  <c r="AF35" i="10"/>
  <c r="AG34" i="10"/>
  <c r="AF34" i="10"/>
  <c r="AF33" i="10"/>
  <c r="AG32" i="10"/>
  <c r="AF32" i="10"/>
  <c r="AF31" i="10"/>
  <c r="AF30" i="10"/>
  <c r="AF29" i="10"/>
  <c r="AG28" i="10"/>
  <c r="AF28" i="10"/>
  <c r="AG27" i="10"/>
  <c r="AF27" i="10"/>
  <c r="AG26" i="10"/>
  <c r="AF26" i="10"/>
  <c r="AG25" i="10"/>
  <c r="AF25" i="10"/>
  <c r="AF24" i="10"/>
  <c r="D72" i="10"/>
  <c r="C72" i="10"/>
  <c r="D71" i="10"/>
  <c r="C71" i="10"/>
  <c r="D70" i="10"/>
  <c r="C70" i="10"/>
  <c r="D69" i="10"/>
  <c r="C69" i="10"/>
  <c r="D68" i="10"/>
  <c r="C68" i="10"/>
  <c r="D67" i="10"/>
  <c r="C67" i="10"/>
  <c r="D66" i="10"/>
  <c r="C66" i="10"/>
  <c r="D65" i="10"/>
  <c r="C65" i="10"/>
  <c r="D64" i="10"/>
  <c r="C64" i="10"/>
  <c r="D63" i="10"/>
  <c r="C63" i="10"/>
  <c r="D62" i="10"/>
  <c r="C62" i="10"/>
  <c r="D61" i="10"/>
  <c r="C61" i="10"/>
  <c r="D60" i="10"/>
  <c r="C60" i="10"/>
  <c r="D59" i="10"/>
  <c r="C59" i="10"/>
  <c r="D58" i="10"/>
  <c r="C58" i="10"/>
  <c r="D57" i="10"/>
  <c r="C57" i="10"/>
  <c r="C56" i="10"/>
  <c r="C55" i="10"/>
  <c r="D54" i="10"/>
  <c r="C54" i="10"/>
  <c r="D53" i="10"/>
  <c r="C53" i="10"/>
  <c r="D52" i="10"/>
  <c r="C52" i="10"/>
  <c r="D51" i="10"/>
  <c r="C51" i="10"/>
  <c r="D50" i="10"/>
  <c r="C50" i="10"/>
  <c r="D49" i="10"/>
  <c r="C49" i="10"/>
  <c r="D48" i="10"/>
  <c r="C48" i="10"/>
  <c r="D47" i="10"/>
  <c r="C47" i="10"/>
  <c r="D46" i="10"/>
  <c r="C46" i="10"/>
  <c r="D45" i="10"/>
  <c r="C45" i="10"/>
  <c r="D44" i="10"/>
  <c r="C44" i="10"/>
  <c r="D43" i="10"/>
  <c r="C43" i="10"/>
  <c r="D42" i="10"/>
  <c r="C42" i="10"/>
  <c r="D41" i="10"/>
  <c r="C41" i="10"/>
  <c r="D40" i="10"/>
  <c r="C40" i="10"/>
  <c r="D39" i="10"/>
  <c r="C39" i="10"/>
  <c r="D38" i="10"/>
  <c r="C38" i="10"/>
  <c r="D37" i="10"/>
  <c r="C37" i="10"/>
  <c r="D36" i="10"/>
  <c r="C36" i="10"/>
  <c r="D35" i="10"/>
  <c r="C35" i="10"/>
  <c r="D34" i="10"/>
  <c r="C34" i="10"/>
  <c r="C33" i="10"/>
  <c r="D32" i="10"/>
  <c r="C32" i="10"/>
  <c r="C31" i="10"/>
  <c r="C30" i="10"/>
  <c r="C29" i="10"/>
  <c r="D28" i="10"/>
  <c r="C28" i="10"/>
  <c r="D27" i="10"/>
  <c r="C27" i="10"/>
  <c r="D26" i="10"/>
  <c r="C26" i="10"/>
  <c r="D25" i="10"/>
  <c r="C25" i="10"/>
  <c r="C24" i="10"/>
  <c r="N24" i="10" l="1"/>
  <c r="D56" i="10" l="1"/>
  <c r="AG56" i="10"/>
  <c r="AG33" i="10"/>
  <c r="D33" i="10"/>
  <c r="AG29" i="10"/>
  <c r="D29" i="10"/>
  <c r="D24" i="10"/>
  <c r="AG24" i="10"/>
  <c r="A11" i="6"/>
  <c r="AG55" i="10" l="1"/>
  <c r="D55" i="10"/>
  <c r="B26" i="12"/>
  <c r="B25" i="12"/>
  <c r="B24" i="12"/>
  <c r="B65" i="12"/>
  <c r="C95" i="8"/>
  <c r="B21" i="12"/>
  <c r="C23" i="5" l="1"/>
  <c r="A8" i="10" l="1"/>
  <c r="A12" i="5" l="1"/>
  <c r="A9" i="11" l="1"/>
  <c r="A9" i="12"/>
  <c r="A9" i="9" l="1"/>
  <c r="A9" i="8"/>
  <c r="A9" i="7"/>
  <c r="A8" i="6"/>
  <c r="A9" i="5"/>
  <c r="A9" i="4"/>
  <c r="A10" i="3"/>
  <c r="A8" i="2"/>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4" i="6"/>
  <c r="C1" i="5"/>
  <c r="C2" i="5"/>
  <c r="C3" i="5"/>
  <c r="A5"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C62" i="8"/>
  <c r="C48" i="8"/>
  <c r="C57" i="8" s="1"/>
  <c r="B61" i="8"/>
  <c r="B59" i="8"/>
  <c r="B48" i="8"/>
  <c r="B57" i="8" s="1"/>
  <c r="B79" i="8" s="1"/>
  <c r="B62" i="8"/>
  <c r="C59" i="8"/>
  <c r="C60" i="8"/>
  <c r="C61" i="8"/>
  <c r="D47" i="8"/>
  <c r="B58" i="8" l="1"/>
  <c r="C79" i="8"/>
  <c r="D60" i="8"/>
  <c r="D48" i="8"/>
  <c r="D57" i="8" s="1"/>
  <c r="D61" i="8"/>
  <c r="E47" i="8"/>
  <c r="D62" i="8"/>
  <c r="D59" i="8"/>
  <c r="C58" i="8"/>
  <c r="C64" i="8" s="1"/>
  <c r="C67" i="8" s="1"/>
  <c r="B78" i="8" l="1"/>
  <c r="B64" i="8"/>
  <c r="B67" i="8" s="1"/>
  <c r="B69" i="8" s="1"/>
  <c r="B70" i="8" s="1"/>
  <c r="B71" i="8" s="1"/>
  <c r="C74" i="8"/>
  <c r="C69" i="8"/>
  <c r="D79" i="8"/>
  <c r="D58" i="8"/>
  <c r="D78" i="8" s="1"/>
  <c r="C78" i="8"/>
  <c r="E61" i="8"/>
  <c r="F47" i="8"/>
  <c r="E62" i="8"/>
  <c r="E48" i="8"/>
  <c r="E57" i="8" s="1"/>
  <c r="E59" i="8"/>
  <c r="E60" i="8"/>
  <c r="B74" i="8" l="1"/>
  <c r="D64" i="8"/>
  <c r="D67" i="8" s="1"/>
  <c r="D74" i="8" s="1"/>
  <c r="E58" i="8"/>
  <c r="E64" i="8" s="1"/>
  <c r="E67" i="8" s="1"/>
  <c r="E79" i="8"/>
  <c r="B77" i="8"/>
  <c r="B82" i="8" s="1"/>
  <c r="C70" i="8"/>
  <c r="F62" i="8"/>
  <c r="F59" i="8"/>
  <c r="F60" i="8"/>
  <c r="F48" i="8"/>
  <c r="F57" i="8" s="1"/>
  <c r="F61" i="8"/>
  <c r="G47" i="8"/>
  <c r="D69" i="8" l="1"/>
  <c r="D70" i="8" s="1"/>
  <c r="D71" i="8" s="1"/>
  <c r="C77" i="8"/>
  <c r="C82" i="8" s="1"/>
  <c r="C85" i="8" s="1"/>
  <c r="E78" i="8"/>
  <c r="E74" i="8"/>
  <c r="E69" i="8"/>
  <c r="F79" i="8"/>
  <c r="C71" i="8"/>
  <c r="B83" i="8"/>
  <c r="B87" i="8"/>
  <c r="G59" i="8"/>
  <c r="G60" i="8"/>
  <c r="G61" i="8"/>
  <c r="H47" i="8"/>
  <c r="G62" i="8"/>
  <c r="G48" i="8"/>
  <c r="G57" i="8" s="1"/>
  <c r="F58" i="8"/>
  <c r="F78" i="8" s="1"/>
  <c r="C87" i="8" l="1"/>
  <c r="D77" i="8"/>
  <c r="D82" i="8" s="1"/>
  <c r="D85" i="8" s="1"/>
  <c r="C83" i="8"/>
  <c r="B88" i="8" s="1"/>
  <c r="B85" i="8"/>
  <c r="B86" i="8" s="1"/>
  <c r="E70" i="8"/>
  <c r="G79" i="8"/>
  <c r="G58" i="8"/>
  <c r="G78" i="8" s="1"/>
  <c r="H60" i="8"/>
  <c r="H48" i="8"/>
  <c r="H57" i="8" s="1"/>
  <c r="H61" i="8"/>
  <c r="I47" i="8"/>
  <c r="H62" i="8"/>
  <c r="H59" i="8"/>
  <c r="F64" i="8"/>
  <c r="F67" i="8" s="1"/>
  <c r="D83" i="8" l="1"/>
  <c r="C88" i="8"/>
  <c r="E77" i="8"/>
  <c r="E82" i="8" s="1"/>
  <c r="E87" i="8" s="1"/>
  <c r="D87" i="8"/>
  <c r="D88" i="8"/>
  <c r="I61" i="8"/>
  <c r="J47" i="8"/>
  <c r="I62" i="8"/>
  <c r="I48" i="8"/>
  <c r="I57" i="8" s="1"/>
  <c r="I59" i="8"/>
  <c r="I60" i="8"/>
  <c r="C86" i="8"/>
  <c r="C89" i="8" s="1"/>
  <c r="H58" i="8"/>
  <c r="H64" i="8" s="1"/>
  <c r="H67" i="8" s="1"/>
  <c r="H79" i="8"/>
  <c r="G64" i="8"/>
  <c r="G67" i="8" s="1"/>
  <c r="F69" i="8"/>
  <c r="F74" i="8"/>
  <c r="E71" i="8"/>
  <c r="I58" i="8" l="1"/>
  <c r="I78" i="8" s="1"/>
  <c r="E83" i="8"/>
  <c r="E88" i="8" s="1"/>
  <c r="E85" i="8"/>
  <c r="B89" i="8"/>
  <c r="D86" i="8"/>
  <c r="D89" i="8" s="1"/>
  <c r="H74" i="8"/>
  <c r="H69" i="8"/>
  <c r="I79" i="8"/>
  <c r="I64" i="8"/>
  <c r="I67" i="8" s="1"/>
  <c r="H78" i="8"/>
  <c r="G74" i="8"/>
  <c r="G69" i="8"/>
  <c r="F70" i="8"/>
  <c r="J62" i="8"/>
  <c r="J59" i="8"/>
  <c r="J60" i="8"/>
  <c r="J48" i="8"/>
  <c r="J57" i="8" s="1"/>
  <c r="K47" i="8"/>
  <c r="J61" i="8"/>
  <c r="E86" i="8" l="1"/>
  <c r="E89" i="8" s="1"/>
  <c r="F77" i="8"/>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G87" i="8"/>
  <c r="H87" i="8" l="1"/>
  <c r="L78" i="8"/>
  <c r="H83" i="8"/>
  <c r="H88" i="8" s="1"/>
  <c r="H86" i="8"/>
  <c r="H89" i="8" s="1"/>
  <c r="L74" i="8"/>
  <c r="L69" i="8"/>
  <c r="N62" i="8"/>
  <c r="N59" i="8"/>
  <c r="N60" i="8"/>
  <c r="N61" i="8"/>
  <c r="N48" i="8"/>
  <c r="N57" i="8" s="1"/>
  <c r="O47" i="8"/>
  <c r="M58" i="8"/>
  <c r="M64" i="8" s="1"/>
  <c r="M67" i="8" s="1"/>
  <c r="J70" i="8"/>
  <c r="J71" i="8" s="1"/>
  <c r="M79" i="8"/>
  <c r="K70" i="8"/>
  <c r="K71" i="8" s="1"/>
  <c r="I77" i="8"/>
  <c r="I82" i="8" s="1"/>
  <c r="M78" i="8" l="1"/>
  <c r="N58" i="8"/>
  <c r="N64" i="8" s="1"/>
  <c r="N67" i="8" s="1"/>
  <c r="O59" i="8"/>
  <c r="O60" i="8"/>
  <c r="O61" i="8"/>
  <c r="P47" i="8"/>
  <c r="O62" i="8"/>
  <c r="O48" i="8"/>
  <c r="O57" i="8" s="1"/>
  <c r="N79" i="8"/>
  <c r="N78" i="8"/>
  <c r="I85" i="8"/>
  <c r="I86" i="8" s="1"/>
  <c r="I89" i="8" s="1"/>
  <c r="I83" i="8"/>
  <c r="I88" i="8" s="1"/>
  <c r="I87" i="8"/>
  <c r="J77" i="8"/>
  <c r="J82" i="8" s="1"/>
  <c r="L70" i="8"/>
  <c r="L71" i="8" s="1"/>
  <c r="M74" i="8"/>
  <c r="M69" i="8"/>
  <c r="N69" i="8" l="1"/>
  <c r="N74" i="8"/>
  <c r="P60" i="8"/>
  <c r="P61" i="8"/>
  <c r="Q47" i="8"/>
  <c r="P62" i="8"/>
  <c r="P48" i="8"/>
  <c r="P57" i="8" s="1"/>
  <c r="P59" i="8"/>
  <c r="K77" i="8"/>
  <c r="K82" i="8" s="1"/>
  <c r="M70" i="8"/>
  <c r="M71" i="8" s="1"/>
  <c r="J85" i="8"/>
  <c r="J86" i="8" s="1"/>
  <c r="J89" i="8" s="1"/>
  <c r="J83" i="8"/>
  <c r="J88" i="8" s="1"/>
  <c r="J87" i="8"/>
  <c r="O79" i="8"/>
  <c r="O58" i="8"/>
  <c r="O64" i="8" s="1"/>
  <c r="O67" i="8" s="1"/>
  <c r="P58" i="8" l="1"/>
  <c r="P78" i="8" s="1"/>
  <c r="O74" i="8"/>
  <c r="O69" i="8"/>
  <c r="P79" i="8"/>
  <c r="P64" i="8"/>
  <c r="P67" i="8" s="1"/>
  <c r="O78" i="8"/>
  <c r="K85" i="8"/>
  <c r="K86" i="8" s="1"/>
  <c r="K89" i="8" s="1"/>
  <c r="K83" i="8"/>
  <c r="K88" i="8" s="1"/>
  <c r="K87" i="8"/>
  <c r="L77" i="8"/>
  <c r="L82" i="8" s="1"/>
  <c r="Q61" i="8"/>
  <c r="R47" i="8"/>
  <c r="Q62" i="8"/>
  <c r="Q59" i="8"/>
  <c r="Q60" i="8"/>
  <c r="Q48" i="8"/>
  <c r="Q57" i="8" s="1"/>
  <c r="N70" i="8"/>
  <c r="N71" i="8" s="1"/>
  <c r="M77" i="8" l="1"/>
  <c r="M82" i="8" s="1"/>
  <c r="M85" i="8" s="1"/>
  <c r="Q58" i="8"/>
  <c r="Q64" i="8" s="1"/>
  <c r="Q67" i="8" s="1"/>
  <c r="P74" i="8"/>
  <c r="P69" i="8"/>
  <c r="L85" i="8"/>
  <c r="L86" i="8" s="1"/>
  <c r="L89" i="8" s="1"/>
  <c r="L87" i="8"/>
  <c r="L83" i="8"/>
  <c r="L88" i="8" s="1"/>
  <c r="Q79" i="8"/>
  <c r="R62" i="8"/>
  <c r="R59" i="8"/>
  <c r="R60" i="8"/>
  <c r="R48" i="8"/>
  <c r="R57" i="8" s="1"/>
  <c r="S47" i="8"/>
  <c r="R61" i="8"/>
  <c r="O70" i="8"/>
  <c r="Q78" i="8" l="1"/>
  <c r="B29" i="8"/>
  <c r="M87" i="8"/>
  <c r="N77" i="8"/>
  <c r="N82" i="8" s="1"/>
  <c r="N85" i="8" s="1"/>
  <c r="M83" i="8"/>
  <c r="M88" i="8" s="1"/>
  <c r="S48" i="8"/>
  <c r="S57" i="8" s="1"/>
  <c r="S61" i="8"/>
  <c r="S62" i="8"/>
  <c r="S59" i="8"/>
  <c r="S60" i="8"/>
  <c r="T47" i="8"/>
  <c r="O71" i="8"/>
  <c r="R79" i="8"/>
  <c r="Q74" i="8"/>
  <c r="Q69" i="8"/>
  <c r="B32" i="8"/>
  <c r="R58" i="8"/>
  <c r="P70" i="8"/>
  <c r="P71" i="8" s="1"/>
  <c r="M86" i="8"/>
  <c r="M89" i="8" s="1"/>
  <c r="N83" i="8" l="1"/>
  <c r="N88" i="8" s="1"/>
  <c r="N87" i="8"/>
  <c r="O77" i="8"/>
  <c r="O82" i="8" s="1"/>
  <c r="R64" i="8"/>
  <c r="R67" i="8" s="1"/>
  <c r="S79" i="8"/>
  <c r="Q70" i="8"/>
  <c r="N86" i="8"/>
  <c r="N89" i="8" s="1"/>
  <c r="S58" i="8"/>
  <c r="S64" i="8" s="1"/>
  <c r="S67" i="8" s="1"/>
  <c r="R78" i="8"/>
  <c r="T48" i="8"/>
  <c r="T57" i="8" s="1"/>
  <c r="T61" i="8"/>
  <c r="T62" i="8"/>
  <c r="T59" i="8"/>
  <c r="U47" i="8"/>
  <c r="T60" i="8"/>
  <c r="P77" i="8" l="1"/>
  <c r="P82" i="8" s="1"/>
  <c r="P87" i="8" s="1"/>
  <c r="O87" i="8"/>
  <c r="O85" i="8"/>
  <c r="O86" i="8" s="1"/>
  <c r="O89" i="8" s="1"/>
  <c r="T58" i="8"/>
  <c r="T78" i="8" s="1"/>
  <c r="Q77" i="8"/>
  <c r="Q82" i="8" s="1"/>
  <c r="Q87" i="8" s="1"/>
  <c r="P83" i="8"/>
  <c r="O83" i="8"/>
  <c r="O88" i="8" s="1"/>
  <c r="S74" i="8"/>
  <c r="S69" i="8"/>
  <c r="S78" i="8"/>
  <c r="U48" i="8"/>
  <c r="U57" i="8" s="1"/>
  <c r="U61" i="8"/>
  <c r="U62" i="8"/>
  <c r="U59" i="8"/>
  <c r="U60" i="8"/>
  <c r="V47" i="8"/>
  <c r="T79" i="8"/>
  <c r="Q71" i="8"/>
  <c r="R69" i="8"/>
  <c r="R74" i="8"/>
  <c r="T64" i="8" l="1"/>
  <c r="T67" i="8" s="1"/>
  <c r="T69" i="8" s="1"/>
  <c r="P88" i="8"/>
  <c r="Q85" i="8"/>
  <c r="P85" i="8"/>
  <c r="P86" i="8" s="1"/>
  <c r="P89" i="8" s="1"/>
  <c r="Q83" i="8"/>
  <c r="Q88" i="8" s="1"/>
  <c r="U58" i="8"/>
  <c r="U78" i="8" s="1"/>
  <c r="R70" i="8"/>
  <c r="R77" i="8" s="1"/>
  <c r="R82" i="8" s="1"/>
  <c r="V48" i="8"/>
  <c r="V57" i="8" s="1"/>
  <c r="V61" i="8"/>
  <c r="V62" i="8"/>
  <c r="V59" i="8"/>
  <c r="W47" i="8"/>
  <c r="V60" i="8"/>
  <c r="S70" i="8"/>
  <c r="U79" i="8"/>
  <c r="T74" i="8" l="1"/>
  <c r="U64" i="8"/>
  <c r="U67" i="8" s="1"/>
  <c r="Q86" i="8"/>
  <c r="Q89" i="8" s="1"/>
  <c r="S77" i="8"/>
  <c r="S82" i="8" s="1"/>
  <c r="S85" i="8" s="1"/>
  <c r="S71" i="8"/>
  <c r="R71" i="8"/>
  <c r="R85" i="8"/>
  <c r="R86" i="8" s="1"/>
  <c r="R83" i="8"/>
  <c r="R88" i="8" s="1"/>
  <c r="R87" i="8"/>
  <c r="U74" i="8"/>
  <c r="U69" i="8"/>
  <c r="W48" i="8"/>
  <c r="W57" i="8" s="1"/>
  <c r="W61" i="8"/>
  <c r="W62" i="8"/>
  <c r="W59" i="8"/>
  <c r="W60" i="8"/>
  <c r="V79" i="8"/>
  <c r="V58" i="8"/>
  <c r="V78" i="8" s="1"/>
  <c r="T70" i="8"/>
  <c r="T77" i="8" l="1"/>
  <c r="T82" i="8" s="1"/>
  <c r="T85" i="8" s="1"/>
  <c r="S86" i="8"/>
  <c r="S89" i="8" s="1"/>
  <c r="S83" i="8"/>
  <c r="S88" i="8" s="1"/>
  <c r="S87" i="8"/>
  <c r="V64" i="8"/>
  <c r="V67" i="8" s="1"/>
  <c r="V74" i="8" s="1"/>
  <c r="T71" i="8"/>
  <c r="W79" i="8"/>
  <c r="W58" i="8"/>
  <c r="W64" i="8" s="1"/>
  <c r="W67" i="8" s="1"/>
  <c r="U70" i="8"/>
  <c r="U77" i="8" s="1"/>
  <c r="U82" i="8" s="1"/>
  <c r="G28" i="8"/>
  <c r="R89" i="8"/>
  <c r="T83" i="8" l="1"/>
  <c r="T88" i="8" s="1"/>
  <c r="T87" i="8"/>
  <c r="T86" i="8"/>
  <c r="T89" i="8" s="1"/>
  <c r="V69" i="8"/>
  <c r="V70" i="8" s="1"/>
  <c r="V77" i="8" s="1"/>
  <c r="V82" i="8" s="1"/>
  <c r="U71" i="8"/>
  <c r="W78" i="8"/>
  <c r="W74" i="8"/>
  <c r="W69" i="8"/>
  <c r="U85" i="8"/>
  <c r="U83" i="8"/>
  <c r="U88" i="8" s="1"/>
  <c r="U87" i="8"/>
  <c r="U86" i="8" l="1"/>
  <c r="U89" i="8" s="1"/>
  <c r="V71" i="8"/>
  <c r="V85" i="8"/>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<sst xmlns="http://schemas.openxmlformats.org/spreadsheetml/2006/main" count="1084" uniqueCount="543">
  <si>
    <t>Приложение  № _____</t>
  </si>
  <si>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</si>
  <si>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</si>
  <si>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</si>
  <si>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</si>
  <si>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</si>
  <si>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</si>
  <si>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</si>
  <si>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</si>
  <si>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</si>
  <si>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</si>
  <si>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</si>
  <si>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</si>
  <si>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</si>
  <si>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</si>
  <si>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</si>
  <si>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</si>
  <si>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</si>
  <si>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</si>
  <si>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</si>
  <si>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</si>
  <si>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</si>
  <si>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</si>
  <si>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</si>
  <si>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</si>
  <si>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</si>
  <si>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</si>
  <si>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</si>
  <si>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</si>
  <si>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</si>
  <si>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</si>
  <si>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</si>
  <si>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</si>
  <si>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</si>
  <si>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</si>
  <si>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</si>
  <si>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</si>
  <si>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</si>
  <si>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</si>
  <si>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</si>
  <si>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</si>
  <si>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</si>
  <si>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</si>
  <si>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</si>
  <si>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</si>
  <si>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</si>
  <si>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</si>
  <si>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</si>
  <si>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</si>
  <si>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</si>
  <si>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</si>
  <si>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</si>
  <si>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</si>
  <si>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</si>
  <si>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</si>
  <si>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</si>
  <si>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</si>
  <si>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</si>
  <si>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</si>
  <si>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</si>
  <si>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</si>
  <si>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</si>
  <si>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</si>
  <si>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</si>
  <si>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</si>
  <si>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</si>
  <si>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</si>
  <si>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</si>
  <si>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</si>
  <si>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</si>
  <si>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</si>
  <si>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</si>
  <si>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</si>
  <si>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</si>
  <si>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</si>
  <si>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</si>
  <si>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</si>
  <si>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</si>
  <si>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</si>
  <si>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</si>
  <si>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</si>
  <si>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</si>
  <si>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</si>
  <si>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</si>
  <si>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</si>
  <si>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</si>
  <si>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</si>
  <si>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</si>
  <si>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</si>
  <si>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</si>
  <si>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</si>
  <si>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</si>
  <si>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</si>
  <si>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</si>
  <si>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</si>
  <si>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</si>
  <si>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</si>
  <si>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</si>
  <si>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</si>
  <si>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</si>
  <si>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</si>
  <si>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</si>
  <si>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</si>
  <si>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</si>
  <si>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</si>
  <si>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</si>
  <si>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</si>
  <si>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</si>
  <si>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</si>
  <si>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</si>
  <si>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</si>
  <si>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</si>
  <si>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</si>
  <si>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</si>
  <si>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</si>
  <si>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</si>
  <si>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</si>
  <si>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</si>
  <si>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</si>
  <si>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</si>
  <si>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</si>
  <si>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</si>
  <si>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</si>
  <si>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</si>
  <si>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</si>
  <si>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</si>
  <si>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</si>
  <si>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</si>
  <si>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</si>
  <si>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</si>
  <si>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</si>
  <si>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</si>
  <si>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</si>
  <si>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</si>
  <si>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</si>
  <si>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</si>
  <si>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</si>
  <si>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</si>
  <si>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</si>
  <si>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</si>
  <si>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</si>
  <si>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</si>
  <si>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</si>
  <si>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</si>
  <si>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</si>
  <si>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</si>
  <si>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</si>
  <si>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</si>
  <si>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</si>
  <si>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</si>
  <si>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</si>
  <si>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</si>
  <si>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</si>
  <si>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</si>
  <si>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</si>
  <si>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</si>
  <si>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</si>
  <si>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</si>
  <si>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</si>
  <si>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</si>
  <si>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</si>
  <si>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</si>
  <si>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</si>
  <si>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</si>
  <si>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</si>
  <si>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</si>
  <si>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</si>
  <si>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</si>
  <si>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</si>
  <si>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</si>
  <si>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</si>
  <si>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</si>
  <si>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</si>
  <si>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</si>
  <si>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</si>
  <si>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</si>
  <si>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</si>
  <si>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</si>
  <si>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</si>
  <si>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</si>
  <si>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</si>
  <si>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</si>
  <si>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</si>
  <si>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</si>
  <si>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</si>
  <si>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</si>
  <si>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</si>
  <si>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</si>
  <si>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</si>
  <si>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</si>
  <si>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</si>
  <si>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</si>
  <si>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</si>
  <si>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</si>
  <si>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</si>
  <si>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</si>
  <si>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</si>
  <si>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</si>
  <si>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</si>
  <si>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</si>
  <si>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</si>
  <si>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</si>
  <si>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</si>
  <si>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</si>
  <si>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</si>
  <si>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</si>
  <si>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</si>
  <si>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</si>
  <si>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</si>
  <si>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</si>
  <si>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</si>
  <si>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</si>
  <si>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</si>
  <si>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</si>
  <si>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</si>
  <si>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</si>
  <si>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</si>
  <si>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</si>
  <si>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</si>
  <si>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</si>
  <si>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</si>
  <si>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</si>
  <si>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</si>
  <si>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</si>
  <si>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</si>
  <si>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</si>
  <si>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</si>
  <si>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</si>
  <si>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</si>
  <si>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</si>
  <si>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</si>
  <si>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</si>
  <si>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</si>
  <si>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</si>
  <si>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</si>
  <si>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</si>
  <si>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</si>
  <si>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</si>
  <si>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</si>
  <si>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</si>
  <si>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</si>
  <si>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</si>
  <si>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</si>
  <si>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</si>
  <si>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</si>
  <si>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</si>
  <si>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</si>
  <si>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</si>
  <si>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</si>
  <si>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</si>
  <si>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</si>
  <si>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</si>
  <si>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</si>
  <si>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</si>
  <si>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</si>
  <si>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</si>
  <si>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</si>
  <si>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</si>
  <si>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</si>
  <si>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</si>
  <si>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</si>
  <si>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</si>
  <si>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</si>
  <si>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</si>
  <si>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</si>
  <si>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</si>
  <si>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</si>
  <si>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</si>
  <si>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</si>
  <si>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</si>
  <si>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</si>
  <si>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</si>
  <si>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</si>
  <si>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</si>
  <si>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</si>
  <si>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</si>
  <si>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</si>
  <si>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</si>
  <si>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</si>
  <si>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</si>
  <si>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</si>
  <si>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</si>
  <si>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</si>
  <si>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</si>
  <si>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</si>
  <si>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</si>
  <si>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</si>
  <si>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</si>
  <si>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</si>
  <si>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</si>
  <si>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</si>
  <si>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</si>
  <si>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</si>
  <si>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</si>
  <si>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</si>
  <si>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</si>
  <si>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</si>
  <si>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</si>
  <si>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</si>
  <si>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</si>
  <si>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</si>
  <si>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</si>
  <si>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</si>
  <si>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</si>
  <si>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</si>
  <si>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</si>
  <si>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</si>
  <si>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</si>
  <si>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</si>
  <si>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</si>
  <si>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</si>
  <si>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</si>
  <si>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</si>
  <si>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</si>
  <si>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</si>
  <si>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</si>
  <si>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</si>
  <si>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</si>
  <si>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</si>
  <si>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</si>
  <si>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</si>
  <si>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</si>
  <si>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</si>
  <si>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</si>
  <si>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</si>
  <si>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</si>
  <si>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</si>
  <si>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</si>
  <si>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</si>
  <si>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</si>
  <si>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</si>
  <si>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</si>
  <si>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</si>
  <si>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</si>
  <si>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</si>
  <si>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</si>
  <si>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</si>
  <si>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</si>
  <si>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</si>
  <si>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</si>
  <si>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</si>
  <si>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</si>
  <si>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</si>
  <si>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</si>
  <si>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</si>
  <si>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</si>
  <si>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</si>
  <si>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</si>
  <si>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</si>
  <si>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</si>
  <si>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</si>
  <si>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</si>
  <si>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</si>
  <si>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</si>
  <si>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</si>
  <si>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</si>
  <si>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</si>
  <si>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</si>
  <si>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</si>
  <si>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</si>
  <si>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</si>
  <si>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</si>
  <si>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</si>
  <si>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</si>
  <si>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</si>
  <si>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</si>
  <si>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</si>
  <si>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</si>
  <si>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</si>
  <si>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</si>
  <si>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</si>
  <si>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</si>
  <si>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</si>
  <si>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</si>
  <si>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</si>
  <si>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</si>
  <si>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</si>
  <si>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</si>
  <si>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</si>
  <si>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</si>
  <si>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</si>
  <si>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</si>
  <si>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</si>
  <si>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</si>
  <si>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</si>
  <si>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</si>
  <si>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</si>
  <si>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</si>
  <si>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</si>
  <si>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</si>
  <si>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</si>
  <si>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</si>
  <si>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</si>
  <si>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</si>
  <si>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</si>
  <si>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</si>
  <si>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</si>
  <si>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</si>
  <si>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</si>
  <si>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</si>
  <si>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</si>
  <si>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</si>
  <si>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</si>
  <si>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</si>
  <si>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</si>
  <si>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</si>
  <si>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</si>
  <si>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</si>
  <si>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</si>
  <si>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</si>
  <si>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</si>
  <si>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</si>
  <si>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</si>
  <si>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</si>
  <si>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</si>
  <si>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</si>
  <si>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</si>
  <si>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</si>
  <si>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</si>
  <si>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</si>
  <si>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</si>
  <si>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</si>
  <si>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</si>
  <si>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</si>
  <si>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</si>
  <si>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</si>
  <si>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</si>
  <si>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</si>
  <si>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</si>
  <si>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</si>
  <si>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</si>
  <si>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</si>
  <si>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</si>
  <si>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</si>
  <si>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</si>
  <si>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</si>
  <si>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</si>
  <si>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</si>
  <si>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</si>
  <si>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</si>
  <si>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</si>
  <si>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</si>
  <si>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</si>
  <si>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</si>
  <si>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</si>
  <si>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</si>
  <si>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</si>
  <si>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</si>
  <si>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</si>
  <si>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</si>
  <si>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</si>
  <si>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</si>
  <si>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</si>
  <si>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</si>
  <si>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</si>
  <si>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</si>
  <si>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</si>
  <si>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</si>
  <si>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</si>
  <si>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</si>
  <si>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</si>
  <si>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</si>
  <si>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</si>
  <si>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</si>
  <si>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</si>
  <si>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</si>
  <si>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</si>
  <si>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</si>
  <si>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</si>
  <si>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</si>
  <si>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</si>
  <si>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</si>
  <si>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</si>
  <si>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</si>
  <si>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</si>
  <si>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</si>
  <si>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</si>
  <si>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</si>
  <si>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</si>
  <si>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</si>
  <si>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</si>
  <si>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</si>
  <si>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</si>
  <si>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</si>
  <si>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</si>
  <si>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</si>
  <si>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</si>
  <si>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</si>
  <si>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</si>
  <si>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</si>
  <si>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</si>
  <si>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</si>
  <si>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</si>
  <si>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</si>
  <si>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</si>
  <si>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</si>
  <si>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</si>
  <si>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</si>
  <si>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</si>
  <si>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</si>
  <si>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</si>
  <si>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</si>
  <si>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</si>
  <si>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</si>
  <si>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</si>
  <si>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</si>
  <si>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</si>
  <si>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</si>
  <si>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</si>
  <si>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</si>
  <si>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</si>
  <si>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</si>
  <si>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</si>
  <si>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</si>
  <si>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</si>
  <si>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</si>
  <si>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Отсутствует</t>
  </si>
  <si>
    <t>Пермский край</t>
  </si>
  <si>
    <t>не относится</t>
  </si>
  <si>
    <t>не предусмотрен</t>
  </si>
  <si>
    <t>отсутствуют</t>
  </si>
  <si>
    <t>выделение этапов не предусматривается</t>
  </si>
  <si>
    <t>Описание состава объектов инвестиционной деятельности их количества и характеристик в отношении каждого такого объекта</t>
  </si>
  <si>
    <t>Пермское краевое государственное унитарное предприятие "Северные краевые электрические сети"</t>
  </si>
  <si>
    <t>ПКГУП "СКЭС"</t>
  </si>
  <si>
    <t>г. Соликамск</t>
  </si>
  <si>
    <t>от «__» _____ 20__ г. №___</t>
  </si>
  <si>
    <t>сметный расчет</t>
  </si>
  <si>
    <t>Обновление электрической сети и повышение экономической эффективности (мероприятия, направленные на снижение эксплуатационных затрат) оказания услуг в сфере электроэнергетики</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</si>
  <si>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</si>
  <si>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</si>
  <si>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Год раскрытия информации: 2025 год</t>
  </si>
  <si>
    <t>Соликамский муниципальный округ</t>
  </si>
  <si>
    <t>100</t>
  </si>
  <si>
    <t>Сметная стоимость проекта в ценах __2025_ года с НДС, млн. руб.</t>
  </si>
  <si>
    <t>Р_СГЭС_15</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</si>
  <si>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</si>
  <si>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показатель объема финансовых потребностей, необходимых для реализации
мероприятий, направленных на выполнение требований законодательства (Фтз )-0,42</t>
  </si>
  <si>
    <t>МВ×А-0;
км ВЛ 1-цеп-0;
км ВЛ 2-цеп-0;
км КЛ-0; 
шт. т.у.-0</t>
  </si>
  <si>
    <t>Р</t>
  </si>
  <si>
    <t>26.04.2025</t>
  </si>
  <si>
    <t>30.04.2025</t>
  </si>
  <si>
    <t>Строительство ВЛ-0,4кВ АО «Соликамский завод Урал» (строительно-монтажные работы воздушной линии, протяженностью 0,45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</si>
</sst>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0.0000000"/>
    <numFmt numFmtId="170" formatCode="0.00000000"/>
    <numFmt numFmtId="171" formatCode="_-* #,##0.00_р_._-;\-* #,##0.00_р_._-;_-* &quot;-&quot;??_р_._-;_-@_-"/>
    <numFmt numFmtId="172" formatCode="#,##0_ ;\-#,##0\ "/>
    <numFmt numFmtId="173" formatCode="_-* #,##0.00\ _р_._-;\-* #,##0.00\ _р_._-;_-* &quot;-&quot;??\ _р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u/>
      <sz val="18"/>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2"/>
      <color rgb="FFFF0000"/>
      <name val="Times New Roman"/>
      <family val="1"/>
      <charset val="204"/>
    </font>
    <font>
      <sz val="9"/>
      <color rgb="FFFF0000"/>
      <name val="Times New Roman"/>
      <family val="1"/>
      <charset val="204"/>
    </font>
    <font>
      <b/>
      <sz val="16"/>
      <name val="Times New Roman"/>
      <family val="1"/>
      <charset val="204"/>
    </font>
    <font>
      <b/>
      <sz val="12"/>
      <color rgb="FFFF0000"/>
      <name val="Times New Roman"/>
      <family val="1"/>
      <charset val="204"/>
    </font>
    <font>
      <sz val="11"/>
      <color rgb="FFFF0000"/>
      <name val="Times New Roman"/>
      <family val="1"/>
      <charset val="204"/>
    </font>
    <font>
      <sz val="11"/>
      <color rgb="FFFF0000"/>
      <name val="Calibri"/>
      <family val="2"/>
      <charset val="204"/>
      <scheme val="minor"/>
    </font>
    <font>
      <sz val="11"/>
      <color rgb="FFFF0000"/>
      <name val="Calibri"/>
      <family val="2"/>
      <scheme val="minor"/>
    </font>
    <font>
      <sz val="10"/>
      <color rgb="FFFF0000"/>
      <name val="Calibri"/>
      <family val="2"/>
      <charset val="204"/>
      <scheme val="minor"/>
    </font>
    <font>
      <sz val="11"/>
      <color theme="1"/>
      <name val="Calibri"/>
      <family val="2"/>
      <scheme val="minor"/>
    </font>
    <font>
      <sz val="11"/>
      <name val="Calibri"/>
      <family val="2"/>
      <charset val="204"/>
      <scheme val="minor"/>
    </font>
    <font>
      <b/>
      <sz val="9"/>
      <name val="Times New Roman"/>
      <family val="1"/>
      <charset val="204"/>
    </font>
    <font>
      <sz val="7"/>
      <name val="Times New Roman"/>
      <family val="1"/>
      <charset val="204"/>
    </font>
    <font>
      <sz val="9"/>
      <name val="Calibri"/>
      <family val="2"/>
      <charset val="204"/>
      <scheme val="minor"/>
    </font>
    <font>
      <sz val="8"/>
      <name val="Times New Roman"/>
      <family val="1"/>
      <charset val="204"/>
    </font>
    <font>
      <sz val="10"/>
      <name val="Calibri"/>
      <family val="2"/>
      <charset val="204"/>
      <scheme val="minor"/>
    </font>
    <font>
      <b/>
      <sz val="10"/>
      <name val="Calibri"/>
      <family val="2"/>
      <charset val="204"/>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8">
    <xf numFmtId="0" fontId="0" fillId="0" borderId="0"/>
    <xf numFmtId="9" fontId="1" fillId="0" borderId="0" applyFont="0" applyFill="0" applyBorder="0" applyAlignment="0" applyProtection="0"/>
    <xf numFmtId="0" fontId="47" fillId="0" borderId="0"/>
    <xf numFmtId="0" fontId="15" fillId="0" borderId="0"/>
    <xf numFmtId="171" fontId="15" fillId="0" borderId="0" applyFon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9" applyNumberFormat="0" applyAlignment="0" applyProtection="0"/>
    <xf numFmtId="0" fontId="60" fillId="21" borderId="30" applyNumberFormat="0" applyAlignment="0" applyProtection="0"/>
    <xf numFmtId="0" fontId="61" fillId="21" borderId="29" applyNumberFormat="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0" fontId="65" fillId="0" borderId="34" applyNumberFormat="0" applyFill="0" applyAlignment="0" applyProtection="0"/>
    <xf numFmtId="0" fontId="66" fillId="22" borderId="35"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6"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7" applyNumberFormat="0" applyFill="0" applyAlignment="0" applyProtection="0"/>
    <xf numFmtId="0" fontId="74" fillId="0" borderId="0"/>
    <xf numFmtId="0" fontId="75" fillId="0" borderId="0" applyNumberFormat="0" applyFill="0" applyBorder="0" applyAlignment="0" applyProtection="0"/>
    <xf numFmtId="171" fontId="1" fillId="0" borderId="0" applyFont="0" applyFill="0" applyBorder="0" applyAlignment="0" applyProtection="0"/>
    <xf numFmtId="172" fontId="69" fillId="0" borderId="0" applyFont="0" applyFill="0" applyBorder="0" applyAlignment="0" applyProtection="0"/>
    <xf numFmtId="173" fontId="1" fillId="0" borderId="0" applyFont="0" applyFill="0" applyBorder="0" applyAlignment="0" applyProtection="0"/>
    <xf numFmtId="0" fontId="76" fillId="5" borderId="0" applyNumberFormat="0" applyBorder="0" applyAlignment="0" applyProtection="0"/>
  </cellStyleXfs>
  <cellXfs count="307">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29" fillId="0" borderId="0" xfId="0" applyFont="1" applyAlignment="1">
      <alignment horizontal="right" vertical="center"/>
    </xf>
    <xf numFmtId="0" fontId="29" fillId="0" borderId="0" xfId="0" applyFont="1" applyAlignment="1">
      <alignment horizontal="right"/>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2" fillId="0" borderId="1" xfId="0" applyNumberFormat="1" applyFont="1" applyBorder="1" applyAlignment="1">
      <alignment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wrapText="1"/>
    </xf>
    <xf numFmtId="0" fontId="33" fillId="0" borderId="7" xfId="0" applyFont="1" applyBorder="1" applyAlignment="1">
      <alignment horizontal="left" vertical="center" wrapText="1"/>
    </xf>
    <xf numFmtId="0" fontId="11" fillId="0" borderId="0" xfId="0" applyFont="1"/>
    <xf numFmtId="0" fontId="36" fillId="0" borderId="1" xfId="0" applyFont="1" applyBorder="1" applyAlignment="1">
      <alignment horizontal="center" vertical="center"/>
    </xf>
    <xf numFmtId="0" fontId="3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37"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38" fillId="0" borderId="0" xfId="0" applyNumberFormat="1" applyFont="1" applyAlignment="1">
      <alignment horizontal="right" vertical="top" wrapText="1"/>
    </xf>
    <xf numFmtId="0" fontId="31" fillId="0" borderId="23" xfId="0" applyFont="1" applyBorder="1" applyAlignment="1">
      <alignment horizontal="justify"/>
    </xf>
    <xf numFmtId="0" fontId="29" fillId="0" borderId="23" xfId="0" applyFont="1" applyBorder="1" applyAlignment="1">
      <alignment horizontal="lef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1"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1"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1" fillId="0" borderId="25" xfId="0" applyFont="1" applyBorder="1" applyAlignment="1">
      <alignment horizontal="left" vertical="center" wrapText="1"/>
    </xf>
    <xf numFmtId="0" fontId="31"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1"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0" fillId="0" borderId="0" xfId="0" applyFont="1"/>
    <xf numFmtId="0" fontId="1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42" fillId="0" borderId="1" xfId="0" applyNumberFormat="1" applyFont="1" applyBorder="1" applyAlignment="1">
      <alignment horizontal="center" vertical="center" wrapText="1"/>
    </xf>
    <xf numFmtId="0" fontId="39" fillId="0" borderId="0" xfId="0" applyFont="1"/>
    <xf numFmtId="0" fontId="44" fillId="0" borderId="0" xfId="0" applyFont="1"/>
    <xf numFmtId="0" fontId="45" fillId="0" borderId="0" xfId="0" applyFont="1"/>
    <xf numFmtId="0" fontId="43" fillId="0" borderId="0" xfId="0" applyFont="1"/>
    <xf numFmtId="14" fontId="15" fillId="0" borderId="1" xfId="0" applyNumberFormat="1" applyFont="1" applyBorder="1" applyAlignment="1">
      <alignment horizontal="center" vertical="center" wrapText="1"/>
    </xf>
    <xf numFmtId="169" fontId="15" fillId="0" borderId="0" xfId="0" applyNumberFormat="1" applyFont="1"/>
    <xf numFmtId="2" fontId="0" fillId="0" borderId="1" xfId="0" applyNumberFormat="1" applyBorder="1" applyAlignment="1">
      <alignment vertical="top" wrapText="1"/>
    </xf>
    <xf numFmtId="0" fontId="44" fillId="0" borderId="0" xfId="0" applyFont="1" applyAlignment="1">
      <alignment wrapText="1"/>
    </xf>
    <xf numFmtId="4" fontId="39" fillId="0" borderId="0" xfId="0" applyNumberFormat="1" applyFont="1" applyAlignment="1">
      <alignment horizontal="center" vertical="center" wrapText="1"/>
    </xf>
    <xf numFmtId="2" fontId="15" fillId="0" borderId="1" xfId="0" applyNumberFormat="1" applyFont="1" applyBorder="1" applyAlignment="1">
      <alignment horizontal="center" vertical="center" wrapText="1"/>
    </xf>
    <xf numFmtId="0" fontId="46" fillId="0" borderId="0" xfId="0" applyFont="1"/>
    <xf numFmtId="170" fontId="29" fillId="0" borderId="23" xfId="0" applyNumberFormat="1" applyFont="1" applyBorder="1" applyAlignment="1">
      <alignment horizontal="left" vertical="top"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0" borderId="0" xfId="0" applyFont="1" applyAlignment="1">
      <alignment horizontal="center"/>
    </xf>
    <xf numFmtId="0" fontId="15" fillId="0" borderId="0" xfId="0" applyFont="1" applyAlignment="1">
      <alignment horizontal="right" vertical="center"/>
    </xf>
    <xf numFmtId="0" fontId="48" fillId="0" borderId="0" xfId="0" applyFont="1"/>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50"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49" fillId="0" borderId="0" xfId="0" applyFont="1" applyAlignment="1">
      <alignment horizontal="center"/>
    </xf>
    <xf numFmtId="0" fontId="22"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48" fillId="0" borderId="0" xfId="0" applyFont="1" applyAlignment="1">
      <alignment horizontal="right" vertical="center"/>
    </xf>
    <xf numFmtId="0" fontId="48" fillId="0" borderId="0" xfId="0" applyFont="1" applyAlignment="1">
      <alignment horizontal="center" vertical="center"/>
    </xf>
    <xf numFmtId="3" fontId="22" fillId="0" borderId="1" xfId="0" applyNumberFormat="1" applyFont="1" applyBorder="1" applyAlignment="1">
      <alignment horizontal="center" vertical="center" wrapText="1"/>
    </xf>
    <xf numFmtId="0" fontId="48" fillId="0" borderId="0" xfId="0" applyFont="1" applyAlignment="1">
      <alignment horizontal="center" vertical="center" wrapText="1"/>
    </xf>
    <xf numFmtId="0" fontId="51"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49" fillId="0" borderId="15" xfId="0" applyFont="1" applyBorder="1" applyAlignment="1">
      <alignment vertical="center"/>
    </xf>
    <xf numFmtId="10"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0" fontId="22" fillId="0" borderId="0" xfId="0" applyFont="1" applyAlignment="1">
      <alignment vertical="center"/>
    </xf>
    <xf numFmtId="4" fontId="52" fillId="0" borderId="0" xfId="0" applyNumberFormat="1" applyFont="1" applyAlignment="1">
      <alignment vertical="center"/>
    </xf>
    <xf numFmtId="0" fontId="49"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0" xfId="0" applyNumberFormat="1" applyFont="1"/>
    <xf numFmtId="3" fontId="49" fillId="0" borderId="7" xfId="0" applyNumberFormat="1" applyFont="1" applyBorder="1" applyAlignment="1">
      <alignment horizontal="center" vertical="center"/>
    </xf>
    <xf numFmtId="3" fontId="49"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49" fillId="0" borderId="15" xfId="0" applyFont="1" applyBorder="1" applyAlignment="1">
      <alignment vertical="center" wrapText="1"/>
    </xf>
    <xf numFmtId="0" fontId="49" fillId="0" borderId="17" xfId="0" applyFont="1" applyBorder="1" applyAlignment="1">
      <alignment vertical="center"/>
    </xf>
    <xf numFmtId="3" fontId="49"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52"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49" fillId="0" borderId="15" xfId="0" applyFont="1" applyBorder="1" applyAlignment="1">
      <alignment horizontal="left" vertical="top"/>
    </xf>
    <xf numFmtId="166" fontId="29" fillId="0" borderId="1" xfId="0" applyNumberFormat="1" applyFont="1" applyBorder="1" applyAlignment="1">
      <alignment vertical="center"/>
    </xf>
    <xf numFmtId="167" fontId="31" fillId="0" borderId="1" xfId="0" applyNumberFormat="1" applyFont="1" applyBorder="1" applyAlignment="1">
      <alignment vertical="center"/>
    </xf>
    <xf numFmtId="0" fontId="49" fillId="0" borderId="21" xfId="0" applyFont="1" applyBorder="1" applyAlignment="1">
      <alignment vertical="center"/>
    </xf>
    <xf numFmtId="0" fontId="52" fillId="0" borderId="0" xfId="0" applyFont="1"/>
    <xf numFmtId="0" fontId="53" fillId="0" borderId="1" xfId="0" applyFont="1" applyBorder="1" applyAlignment="1">
      <alignment vertical="center"/>
    </xf>
    <xf numFmtId="1" fontId="53" fillId="0" borderId="1" xfId="0" applyNumberFormat="1" applyFont="1" applyBorder="1" applyAlignment="1">
      <alignment horizontal="left" vertical="center"/>
    </xf>
    <xf numFmtId="49" fontId="50" fillId="0" borderId="0" xfId="0" applyNumberFormat="1" applyFont="1" applyAlignment="1">
      <alignment vertical="center"/>
    </xf>
    <xf numFmtId="49" fontId="50" fillId="0" borderId="0" xfId="0" applyNumberFormat="1" applyFont="1"/>
    <xf numFmtId="2" fontId="50" fillId="0" borderId="0" xfId="0" applyNumberFormat="1" applyFont="1"/>
    <xf numFmtId="0" fontId="53" fillId="0" borderId="1" xfId="0" applyFont="1" applyBorder="1" applyAlignment="1">
      <alignment horizontal="left" vertical="center"/>
    </xf>
    <xf numFmtId="0" fontId="53" fillId="0" borderId="0" xfId="0" applyFont="1"/>
    <xf numFmtId="1" fontId="54" fillId="0" borderId="1" xfId="0" applyNumberFormat="1" applyFont="1" applyBorder="1" applyAlignment="1">
      <alignment horizontal="center" vertical="center"/>
    </xf>
    <xf numFmtId="164" fontId="53" fillId="0" borderId="1" xfId="0" applyNumberFormat="1" applyFont="1" applyBorder="1"/>
    <xf numFmtId="0" fontId="53" fillId="0" borderId="1" xfId="0" applyFont="1" applyBorder="1"/>
    <xf numFmtId="0" fontId="48" fillId="0" borderId="1" xfId="0" applyFont="1" applyBorder="1"/>
    <xf numFmtId="0" fontId="48" fillId="0" borderId="0" xfId="0" applyFont="1" applyAlignment="1">
      <alignment vertical="center" wrapText="1"/>
    </xf>
    <xf numFmtId="167" fontId="15" fillId="0" borderId="0" xfId="0" applyNumberFormat="1" applyFont="1" applyAlignment="1">
      <alignment vertical="center"/>
    </xf>
    <xf numFmtId="0" fontId="33" fillId="0" borderId="1" xfId="0" applyFont="1" applyBorder="1" applyAlignment="1">
      <alignment horizontal="center" vertical="center" wrapText="1"/>
    </xf>
    <xf numFmtId="0" fontId="33" fillId="0" borderId="7" xfId="0" applyFont="1" applyBorder="1" applyAlignment="1">
      <alignment horizontal="center" vertical="center" wrapText="1"/>
    </xf>
    <xf numFmtId="17" fontId="0" fillId="0" borderId="1" xfId="0" applyNumberFormat="1" applyBorder="1" applyAlignment="1">
      <alignment vertical="top" wrapText="1"/>
    </xf>
    <xf numFmtId="0" fontId="16" fillId="0" borderId="5" xfId="0" applyFont="1" applyBorder="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16"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41" fillId="0" borderId="0" xfId="0" applyFont="1" applyAlignment="1">
      <alignment horizontal="center" vertical="center" wrapText="1"/>
    </xf>
    <xf numFmtId="0" fontId="23" fillId="0" borderId="0" xfId="0" applyFont="1" applyAlignment="1">
      <alignment horizontal="center" vertical="center" wrapText="1"/>
    </xf>
    <xf numFmtId="0" fontId="49" fillId="0" borderId="0" xfId="0" applyFont="1" applyAlignment="1">
      <alignment horizontal="center"/>
    </xf>
    <xf numFmtId="0" fontId="22" fillId="0" borderId="28" xfId="0" applyFont="1" applyBorder="1" applyAlignment="1">
      <alignment horizontal="center" vertical="top" wrapText="1"/>
    </xf>
    <xf numFmtId="0" fontId="41" fillId="0" borderId="0" xfId="0" applyFont="1" applyAlignment="1">
      <alignment horizontal="center" vertical="center"/>
    </xf>
    <xf numFmtId="0" fontId="30"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9" fillId="0" borderId="0" xfId="0" applyFont="1" applyAlignment="1">
      <alignment horizontal="center" vertical="center" wrapText="1"/>
    </xf>
    <xf numFmtId="0" fontId="7" fillId="0" borderId="0" xfId="0" applyFont="1" applyAlignment="1">
      <alignment horizontal="center"/>
    </xf>
    <xf numFmtId="0" fontId="34" fillId="0" borderId="6" xfId="0" applyFont="1" applyBorder="1" applyAlignment="1">
      <alignment horizontal="center" vertical="center" textRotation="90" wrapText="1"/>
    </xf>
    <xf numFmtId="0" fontId="34"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1" fillId="0" borderId="0" xfId="0" applyFont="1" applyAlignment="1">
      <alignment horizontal="center" wrapText="1"/>
    </xf>
    <xf numFmtId="0" fontId="31" fillId="0" borderId="0" xfId="0" applyFont="1" applyAlignment="1">
      <alignment horizontal="center"/>
    </xf>
    <xf numFmtId="0" fontId="20" fillId="0" borderId="0" xfId="0" applyFont="1" applyAlignment="1">
      <alignment horizontal="center"/>
    </xf>
  </cellXfs>
  <cellStyles count="68">
    <cellStyle name="20% - Акцент1 2" xfId="7" xr:uid="{F5F45AF3-5F89-414B-BBA1-3561112F4E4D}"/>
    <cellStyle name="20% - Акцент2 2" xfId="8" xr:uid="{45DC87A6-5102-425B-893F-B204B86F7406}"/>
    <cellStyle name="20% - Акцент3 2" xfId="9" xr:uid="{0A977129-8943-4E51-AF3B-53C1FCAF52E4}"/>
    <cellStyle name="20% - Акцент4 2" xfId="10" xr:uid="{080BA63D-601B-4631-A2CA-CE5A6247FF13}"/>
    <cellStyle name="20% - Акцент5 2" xfId="11" xr:uid="{5B290931-220A-43B6-8239-3F41B9F6FC41}"/>
    <cellStyle name="20% - Акцент6 2" xfId="12" xr:uid="{1BAC45B3-8672-4F72-AF9A-0E8CDA13065E}"/>
    <cellStyle name="40% - Акцент1 2" xfId="13" xr:uid="{189BF8E4-49E8-49B7-BE06-6D065C54A511}"/>
    <cellStyle name="40% - Акцент2 2" xfId="14" xr:uid="{A16AC793-C1FE-4FCA-AA55-214BAB9E72BD}"/>
    <cellStyle name="40% - Акцент3 2" xfId="15" xr:uid="{A6D5F9F4-9300-46C3-B3A0-15D1054565A4}"/>
    <cellStyle name="40% - Акцент4 2" xfId="16" xr:uid="{23A901A0-3598-48F7-95C1-B14E2928FCDF}"/>
    <cellStyle name="40% - Акцент5 2" xfId="17" xr:uid="{ABA16305-7B66-44D6-A87B-B80EB5E509FC}"/>
    <cellStyle name="40% - Акцент6 2" xfId="18" xr:uid="{AD05117B-F9F2-4840-B428-A22A6FC41E16}"/>
    <cellStyle name="60% - Акцент1 2" xfId="19" xr:uid="{9747E6B7-B5E0-4326-ABDA-8724CB409A29}"/>
    <cellStyle name="60% - Акцент2 2" xfId="20" xr:uid="{3774112B-1FDE-4151-BD42-97D302A999DD}"/>
    <cellStyle name="60% - Акцент3 2" xfId="21" xr:uid="{29184B4A-C6DC-4449-A6C1-4354087FB6C3}"/>
    <cellStyle name="60% - Акцент4 2" xfId="22" xr:uid="{1266ED9E-BDAC-4630-9DA8-4DD9E56363AB}"/>
    <cellStyle name="60% - Акцент5 2" xfId="23" xr:uid="{3A91D3E1-B212-4DCF-AD5F-7AD88B45A9A3}"/>
    <cellStyle name="60% - Акцент6 2" xfId="24" xr:uid="{30564155-5477-4189-BFE5-3A29B7B2DC19}"/>
    <cellStyle name="Normal 2" xfId="25" xr:uid="{2D3D1CF2-07C6-485C-87A7-463D76F11930}"/>
    <cellStyle name="Акцент1 2" xfId="26" xr:uid="{870110E8-E37F-4A1D-A34D-9913E9281BF0}"/>
    <cellStyle name="Акцент2 2" xfId="27" xr:uid="{3EAFF0B7-5315-4DDF-AF88-324C532E3101}"/>
    <cellStyle name="Акцент3 2" xfId="28" xr:uid="{0256F2BD-879F-4C24-9268-2C5C0B0CD322}"/>
    <cellStyle name="Акцент4 2" xfId="29" xr:uid="{21A6C4F6-D8A2-4356-ADA8-BFFEA5DE76BF}"/>
    <cellStyle name="Акцент5 2" xfId="30" xr:uid="{C99EAF50-5518-4A3C-AF0A-EEF78B03D4D4}"/>
    <cellStyle name="Акцент6 2" xfId="31" xr:uid="{682570CE-3787-4DCC-9485-44352B0185D8}"/>
    <cellStyle name="Ввод  2" xfId="32" xr:uid="{EB85E4E7-7595-40AE-9375-A3CC34074C05}"/>
    <cellStyle name="Вывод 2" xfId="33" xr:uid="{A40B315E-BFCB-4E5B-9CBA-BC45D778B1E1}"/>
    <cellStyle name="Вычисление 2" xfId="34" xr:uid="{0A37AEAC-EBE0-4CDE-A37A-F62D104E384A}"/>
    <cellStyle name="Заголовок 1 2" xfId="35" xr:uid="{948863EF-88A3-4D87-B1C2-7EAFE9714CF0}"/>
    <cellStyle name="Заголовок 2 2" xfId="36" xr:uid="{26D4FA13-C15D-4F4E-AF17-3D08024109B5}"/>
    <cellStyle name="Заголовок 3 2" xfId="37" xr:uid="{B9B6E45A-66CE-4C23-B5C5-F37DF2A4E903}"/>
    <cellStyle name="Заголовок 4 2" xfId="38" xr:uid="{89F36CE3-F71B-4B04-BB71-EACDE1401756}"/>
    <cellStyle name="Итог 2" xfId="39" xr:uid="{4F57CC22-B165-4B36-83EA-57A4B0A679F8}"/>
    <cellStyle name="Контрольная ячейка 2" xfId="40" xr:uid="{1548FE3C-6B51-4CC7-89EB-1039F7836166}"/>
    <cellStyle name="Название 2" xfId="41" xr:uid="{8FC919FA-4778-4F83-87C7-58980E7A8ABB}"/>
    <cellStyle name="Нейтральный 2" xfId="42" xr:uid="{32EBB772-048D-4C43-9776-B6FDF5100102}"/>
    <cellStyle name="Обычный" xfId="0" builtinId="0"/>
    <cellStyle name="Обычный 12 2" xfId="43" xr:uid="{02BBE07B-4FDA-404F-A893-0F9214D95231}"/>
    <cellStyle name="Обычный 2" xfId="44" xr:uid="{EA094A35-94E9-4C5F-9CDE-50C591E09398}"/>
    <cellStyle name="Обычный 3" xfId="5" xr:uid="{85C14B50-580B-4ACB-8CAB-729C5EACED65}"/>
    <cellStyle name="Обычный 3 2" xfId="45" xr:uid="{66D2FFE6-7C46-43B5-80CD-6E650C8381FC}"/>
    <cellStyle name="Обычный 3 2 2 2" xfId="46" xr:uid="{6E193EE9-B03B-4341-ACEA-62D5D0896521}"/>
    <cellStyle name="Обычный 3 2 5 6" xfId="3" xr:uid="{B5E1B220-4657-426D-8ADA-7B8277B9913E}"/>
    <cellStyle name="Обычный 3 21" xfId="47" xr:uid="{96414E5C-062C-4F49-9117-520ED02C3E5B}"/>
    <cellStyle name="Обычный 4" xfId="48" xr:uid="{610432A4-06A0-4C56-988C-BBE46F0417F8}"/>
    <cellStyle name="Обычный 4 2" xfId="49" xr:uid="{A9A3E0DC-3D6F-4DA6-9A83-EBC6B659B5F3}"/>
    <cellStyle name="Обычный 5" xfId="6" xr:uid="{8B8728FA-F767-4317-8D93-A81FD2677883}"/>
    <cellStyle name="Обычный 6" xfId="50" xr:uid="{CC825B2A-E1FF-48F0-92D7-C7EF9495F389}"/>
    <cellStyle name="Обычный 6 2" xfId="51" xr:uid="{5FC18F96-FAF8-4AC1-8BD2-6BC6838CE724}"/>
    <cellStyle name="Обычный 6 2 2" xfId="52" xr:uid="{3DEEBFBF-0BE7-473D-A98B-6F4985B675D9}"/>
    <cellStyle name="Обычный 6 2 3" xfId="53" xr:uid="{156DAB44-1B87-40C8-BEFC-1BE560B4BF08}"/>
    <cellStyle name="Обычный 7" xfId="2" xr:uid="{55E14AFD-41F2-4E52-ABD6-2C797868AC68}"/>
    <cellStyle name="Обычный 7 2" xfId="54" xr:uid="{2BE50EDF-2519-4BE2-870B-1CA7229062E9}"/>
    <cellStyle name="Обычный 8" xfId="55" xr:uid="{E3F052DF-5D86-4B93-98E6-7DB24070D8F2}"/>
    <cellStyle name="Плохой 2" xfId="56" xr:uid="{18A3226B-48C4-471A-BB34-101FEF8FF361}"/>
    <cellStyle name="Пояснение 2" xfId="57" xr:uid="{6A83086B-A909-4B09-81CB-01D7CF367176}"/>
    <cellStyle name="Примечание 2" xfId="58" xr:uid="{80A6BD26-29B8-4FC7-9B28-8A62D0C3E9C6}"/>
    <cellStyle name="Процентный" xfId="1" builtinId="5"/>
    <cellStyle name="Процентный 2" xfId="59" xr:uid="{38C93B2E-7223-4BB4-91A8-F753F384177E}"/>
    <cellStyle name="Процентный 3" xfId="60" xr:uid="{31BA0425-A5B6-4E98-B11D-9B32B3B2412D}"/>
    <cellStyle name="Связанная ячейка 2" xfId="61" xr:uid="{DC1751E0-1E85-4FB8-8367-8166E3392A91}"/>
    <cellStyle name="Стиль 1" xfId="62" xr:uid="{55141583-4E50-4347-B229-37B2CCD85D94}"/>
    <cellStyle name="Текст предупреждения 2" xfId="63" xr:uid="{48469032-86DC-4A81-920C-F15416B721B0}"/>
    <cellStyle name="Финансовый 2" xfId="64" xr:uid="{C8685826-172C-4E68-B029-F13BC83BA8C7}"/>
    <cellStyle name="Финансовый 2 2 2 2 2" xfId="65" xr:uid="{F9038BA4-E15D-4623-A257-160957E822DE}"/>
    <cellStyle name="Финансовый 3" xfId="66" xr:uid="{B6E28931-FAB5-4232-A177-3992F0F66DD5}"/>
    <cellStyle name="Финансовый 4" xfId="4" xr:uid="{B6687FE2-8357-467B-98E2-5F2009C83309}"/>
    <cellStyle name="Хороший 2" xfId="67" xr:uid="{258F2F39-94F0-4132-BC08-1F6BC1B4A3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7786307616473581E-2"/>
          <c:y val="0.11209346489976486"/>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-96892.430000000051</c:v>
                </c:pt>
                <c:pt idx="2">
                  <c:v>1281421.3505819375</c:v>
                </c:pt>
                <c:pt idx="3">
                  <c:v>2955905.3700387338</c:v>
                </c:pt>
                <c:pt idx="4">
                  <c:v>4794048.0104222009</c:v>
                </c:pt>
                <c:pt idx="5">
                  <c:v>6812152.2423638199</c:v>
                </c:pt>
                <c:pt idx="6">
                  <c:v>9028167.7993368637</c:v>
                </c:pt>
                <c:pt idx="7">
                  <c:v>11461859.515284451</c:v>
                </c:pt>
                <c:pt idx="8">
                  <c:v>14134993.043525744</c:v>
                </c:pt>
                <c:pt idx="9">
                  <c:v>17071539.766442239</c:v>
                </c:pt>
                <c:pt idx="10">
                  <c:v>20297902.895085692</c:v>
                </c:pt>
                <c:pt idx="11">
                  <c:v>23843166.967469271</c:v>
                </c:pt>
                <c:pt idx="12">
                  <c:v>27739373.186018169</c:v>
                </c:pt>
                <c:pt idx="13">
                  <c:v>32021823.290803362</c:v>
                </c:pt>
                <c:pt idx="14">
                  <c:v>36729414.948349461</c:v>
                </c:pt>
                <c:pt idx="15">
                  <c:v>41905011.948855728</c:v>
                </c:pt>
                <c:pt idx="16">
                  <c:v>47595852.850763977</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-96892.430000000051</c:v>
                </c:pt>
                <c:pt idx="2">
                  <c:v>1378313.7805819374</c:v>
                </c:pt>
                <c:pt idx="3">
                  <c:v>1674484.0194567966</c:v>
                </c:pt>
                <c:pt idx="4">
                  <c:v>1838142.6403834668</c:v>
                </c:pt>
                <c:pt idx="5">
                  <c:v>2018104.2319416194</c:v>
                </c:pt>
                <c:pt idx="6">
                  <c:v>2216015.5569730434</c:v>
                </c:pt>
                <c:pt idx="7">
                  <c:v>2433691.7159475875</c:v>
                </c:pt>
                <c:pt idx="8">
                  <c:v>2673133.5282412935</c:v>
                </c:pt>
                <c:pt idx="9">
                  <c:v>2936546.7229164946</c:v>
                </c:pt>
                <c:pt idx="10">
                  <c:v>3226363.1286434513</c:v>
                </c:pt>
                <c:pt idx="11">
                  <c:v>3545264.0723835784</c:v>
                </c:pt>
                <c:pt idx="12">
                  <c:v>3896206.2185488963</c:v>
                </c:pt>
                <c:pt idx="13">
                  <c:v>4282450.1047851937</c:v>
                </c:pt>
                <c:pt idx="14">
                  <c:v>4707591.6575461002</c:v>
                </c:pt>
                <c:pt idx="15">
                  <c:v>5175597.0005062651</c:v>
                </c:pt>
                <c:pt idx="16">
                  <c:v>5690840.9019082449</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8"/>
  <sheetViews>
    <sheetView view="pageBreakPreview" topLeftCell="A13" zoomScale="75" zoomScaleNormal="75" zoomScaleSheetLayoutView="75" workbookViewId="0">
      <selection activeCell="A15" sqref="A15:C15"/>
    </sheetView>
  </sheetViews>
  <sheetFormatPr defaultColWidth="9.140625" defaultRowHeight="15" x14ac:dyDescent="0.25"/>
  <cols>
    <col min="1" max="1" width="6.140625" customWidth="1"/>
    <col min="2" max="2" width="90" customWidth="1"/>
    <col min="3" max="3" width="91.42578125" customWidth="1"/>
    <col min="4" max="4" width="34.28515625"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526</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33" t="s">
        <v>531</v>
      </c>
      <c r="B5" s="233"/>
      <c r="C5" s="233"/>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34" t="s">
        <v>2</v>
      </c>
      <c r="B7" s="234"/>
      <c r="C7" s="234"/>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35" t="s">
        <v>523</v>
      </c>
      <c r="B9" s="235"/>
      <c r="C9" s="235"/>
      <c r="D9" s="9"/>
      <c r="E9" s="9"/>
      <c r="F9"/>
      <c r="G9"/>
      <c r="H9"/>
      <c r="I9"/>
      <c r="J9"/>
      <c r="K9"/>
      <c r="L9"/>
      <c r="M9"/>
      <c r="N9"/>
      <c r="O9"/>
      <c r="P9"/>
      <c r="Q9"/>
      <c r="R9"/>
      <c r="S9"/>
      <c r="T9"/>
      <c r="U9"/>
      <c r="V9"/>
      <c r="W9"/>
      <c r="X9"/>
    </row>
    <row r="10" spans="1:24" s="2" customFormat="1" ht="15.75" x14ac:dyDescent="0.25">
      <c r="A10" s="230" t="s">
        <v>3</v>
      </c>
      <c r="B10" s="230"/>
      <c r="C10" s="230"/>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36" t="s">
        <v>535</v>
      </c>
      <c r="B12" s="236"/>
      <c r="C12" s="236"/>
      <c r="D12" s="9"/>
      <c r="E12" s="9"/>
      <c r="F12"/>
      <c r="G12"/>
      <c r="H12"/>
      <c r="I12"/>
      <c r="J12"/>
      <c r="K12"/>
      <c r="L12"/>
      <c r="M12"/>
      <c r="N12"/>
      <c r="O12"/>
      <c r="P12"/>
      <c r="Q12"/>
      <c r="R12"/>
      <c r="S12"/>
      <c r="T12"/>
      <c r="U12"/>
      <c r="V12"/>
      <c r="W12"/>
      <c r="X12"/>
    </row>
    <row r="13" spans="1:24" s="2" customFormat="1" ht="15.75" x14ac:dyDescent="0.25">
      <c r="A13" s="230" t="s">
        <v>4</v>
      </c>
      <c r="B13" s="230"/>
      <c r="C13" s="230"/>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19.5" customHeight="1" x14ac:dyDescent="0.25">
      <c r="A15" s="229" t="s">
        <v>542</v>
      </c>
      <c r="B15" s="229"/>
      <c r="C15" s="229"/>
      <c r="D15" s="9"/>
      <c r="E15" s="9"/>
      <c r="F15"/>
      <c r="G15"/>
      <c r="H15"/>
      <c r="I15"/>
      <c r="J15"/>
      <c r="K15"/>
      <c r="L15"/>
      <c r="M15"/>
      <c r="N15"/>
      <c r="O15"/>
      <c r="P15"/>
      <c r="Q15"/>
      <c r="R15"/>
      <c r="S15"/>
      <c r="T15"/>
      <c r="U15"/>
      <c r="V15"/>
      <c r="W15"/>
      <c r="X15"/>
    </row>
    <row r="16" spans="1:24" s="12" customFormat="1" ht="15" customHeight="1" x14ac:dyDescent="0.25">
      <c r="A16" s="230" t="s">
        <v>5</v>
      </c>
      <c r="B16" s="230"/>
      <c r="C16" s="230"/>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31" t="s">
        <v>6</v>
      </c>
      <c r="B18" s="232"/>
      <c r="C18" s="232"/>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7</v>
      </c>
      <c r="B20" s="15" t="s">
        <v>8</v>
      </c>
      <c r="C20" s="16" t="s">
        <v>9</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10</v>
      </c>
      <c r="B22" s="18" t="s">
        <v>11</v>
      </c>
      <c r="C22" s="64" t="s">
        <v>345</v>
      </c>
      <c r="D22" s="10"/>
      <c r="E22" s="10"/>
      <c r="F22"/>
      <c r="G22"/>
      <c r="H22"/>
      <c r="I22"/>
      <c r="J22"/>
      <c r="K22"/>
      <c r="L22"/>
      <c r="M22"/>
      <c r="N22"/>
      <c r="O22"/>
      <c r="P22"/>
      <c r="Q22"/>
      <c r="R22"/>
      <c r="S22"/>
      <c r="T22"/>
      <c r="U22"/>
      <c r="V22"/>
      <c r="W22"/>
      <c r="X22"/>
    </row>
    <row r="23" spans="1:24" s="12" customFormat="1" ht="31.5" x14ac:dyDescent="0.25">
      <c r="A23" s="17" t="s">
        <v>12</v>
      </c>
      <c r="B23" s="19" t="s">
        <v>13</v>
      </c>
      <c r="C23" s="16" t="s">
        <v>536</v>
      </c>
      <c r="D23" s="10"/>
      <c r="E23" s="10"/>
      <c r="F23"/>
      <c r="G23"/>
      <c r="H23"/>
      <c r="I23"/>
      <c r="J23"/>
      <c r="K23"/>
      <c r="L23"/>
      <c r="M23"/>
      <c r="N23"/>
      <c r="O23"/>
      <c r="P23"/>
      <c r="Q23"/>
      <c r="R23"/>
      <c r="S23"/>
      <c r="T23"/>
      <c r="U23"/>
      <c r="V23"/>
      <c r="W23"/>
      <c r="X23"/>
    </row>
    <row r="24" spans="1:24" s="12" customFormat="1" ht="31.5" x14ac:dyDescent="0.25">
      <c r="A24" s="17" t="s">
        <v>14</v>
      </c>
      <c r="B24" s="23" t="s">
        <v>15</v>
      </c>
      <c r="C24" s="226" t="s">
        <v>524</v>
      </c>
      <c r="D24" s="10"/>
      <c r="E24" s="10"/>
      <c r="F24"/>
      <c r="G24"/>
      <c r="H24"/>
      <c r="I24"/>
      <c r="J24"/>
      <c r="K24"/>
      <c r="L24"/>
      <c r="M24"/>
      <c r="N24"/>
      <c r="O24"/>
      <c r="P24"/>
      <c r="Q24"/>
      <c r="R24"/>
      <c r="S24"/>
      <c r="T24"/>
      <c r="U24"/>
      <c r="V24"/>
      <c r="W24"/>
      <c r="X24"/>
    </row>
    <row r="25" spans="1:24" s="12" customFormat="1" ht="15.75" x14ac:dyDescent="0.25">
      <c r="A25" s="17" t="s">
        <v>16</v>
      </c>
      <c r="B25" s="23" t="s">
        <v>17</v>
      </c>
      <c r="C25" s="227" t="s">
        <v>517</v>
      </c>
      <c r="D25" s="10"/>
      <c r="E25" s="10"/>
      <c r="F25"/>
      <c r="G25"/>
      <c r="H25"/>
      <c r="I25"/>
      <c r="J25"/>
      <c r="K25"/>
      <c r="L25"/>
      <c r="M25"/>
      <c r="N25"/>
      <c r="O25"/>
      <c r="P25"/>
      <c r="Q25"/>
      <c r="R25"/>
      <c r="S25"/>
      <c r="T25"/>
      <c r="U25"/>
      <c r="V25"/>
      <c r="W25"/>
      <c r="X25"/>
    </row>
    <row r="26" spans="1:24" s="12" customFormat="1" ht="31.5" x14ac:dyDescent="0.25">
      <c r="A26" s="17" t="s">
        <v>18</v>
      </c>
      <c r="B26" s="23" t="s">
        <v>19</v>
      </c>
      <c r="C26" s="227" t="s">
        <v>532</v>
      </c>
      <c r="D26" s="10"/>
      <c r="E26" s="10"/>
      <c r="F26"/>
      <c r="G26"/>
      <c r="H26"/>
      <c r="I26"/>
      <c r="J26"/>
      <c r="K26"/>
      <c r="L26"/>
      <c r="M26"/>
      <c r="N26"/>
      <c r="O26"/>
      <c r="P26"/>
      <c r="Q26"/>
      <c r="R26"/>
      <c r="S26"/>
      <c r="T26"/>
      <c r="U26"/>
      <c r="V26"/>
      <c r="W26"/>
      <c r="X26"/>
    </row>
    <row r="27" spans="1:24" s="12" customFormat="1" ht="15.75" x14ac:dyDescent="0.25">
      <c r="A27" s="17" t="s">
        <v>20</v>
      </c>
      <c r="B27" s="23" t="s">
        <v>21</v>
      </c>
      <c r="C27" s="16" t="s">
        <v>98</v>
      </c>
      <c r="D27" s="10"/>
      <c r="E27" s="10"/>
      <c r="F27"/>
      <c r="G27"/>
      <c r="H27"/>
      <c r="I27"/>
      <c r="J27"/>
      <c r="K27"/>
      <c r="L27"/>
      <c r="M27"/>
      <c r="N27"/>
      <c r="O27"/>
      <c r="P27"/>
      <c r="Q27"/>
      <c r="R27"/>
      <c r="S27"/>
      <c r="T27"/>
      <c r="U27"/>
      <c r="V27"/>
      <c r="W27"/>
      <c r="X27"/>
    </row>
    <row r="28" spans="1:24" s="12" customFormat="1" ht="31.5" x14ac:dyDescent="0.25">
      <c r="A28" s="17" t="s">
        <v>22</v>
      </c>
      <c r="B28" s="23" t="s">
        <v>23</v>
      </c>
      <c r="C28" s="16" t="s">
        <v>98</v>
      </c>
      <c r="D28" s="10"/>
      <c r="E28" s="10"/>
      <c r="F28"/>
      <c r="G28"/>
      <c r="H28"/>
      <c r="I28"/>
      <c r="J28"/>
      <c r="K28"/>
      <c r="L28"/>
      <c r="M28"/>
      <c r="N28"/>
      <c r="O28"/>
      <c r="P28"/>
      <c r="Q28"/>
      <c r="R28"/>
      <c r="S28"/>
      <c r="T28"/>
      <c r="U28"/>
      <c r="V28"/>
      <c r="W28"/>
      <c r="X28"/>
    </row>
    <row r="29" spans="1:24" s="12" customFormat="1" ht="31.5" x14ac:dyDescent="0.25">
      <c r="A29" s="17" t="s">
        <v>24</v>
      </c>
      <c r="B29" s="23" t="s">
        <v>25</v>
      </c>
      <c r="C29" s="16" t="s">
        <v>98</v>
      </c>
      <c r="D29" s="10"/>
      <c r="E29" s="10"/>
      <c r="F29"/>
      <c r="G29"/>
      <c r="H29"/>
      <c r="I29"/>
      <c r="J29"/>
      <c r="K29"/>
      <c r="L29"/>
      <c r="M29"/>
      <c r="N29"/>
      <c r="O29"/>
      <c r="P29"/>
      <c r="Q29"/>
      <c r="R29"/>
      <c r="S29"/>
      <c r="T29"/>
      <c r="U29"/>
      <c r="V29"/>
      <c r="W29"/>
      <c r="X29"/>
    </row>
    <row r="30" spans="1:24" s="12" customFormat="1" ht="15.75" x14ac:dyDescent="0.25">
      <c r="A30" s="17" t="s">
        <v>26</v>
      </c>
      <c r="B30" s="23" t="s">
        <v>27</v>
      </c>
      <c r="C30" s="16" t="s">
        <v>98</v>
      </c>
      <c r="D30" s="10"/>
      <c r="E30" s="10"/>
      <c r="F30"/>
      <c r="G30"/>
      <c r="H30"/>
      <c r="I30"/>
      <c r="J30"/>
      <c r="K30"/>
      <c r="L30"/>
      <c r="M30"/>
      <c r="N30"/>
      <c r="O30"/>
      <c r="P30"/>
      <c r="Q30"/>
      <c r="R30"/>
      <c r="S30"/>
      <c r="T30"/>
      <c r="U30"/>
      <c r="V30"/>
      <c r="W30"/>
      <c r="X30"/>
    </row>
    <row r="31" spans="1:24" s="12" customFormat="1" ht="15.75" x14ac:dyDescent="0.25">
      <c r="A31" s="17" t="s">
        <v>28</v>
      </c>
      <c r="B31" s="23" t="s">
        <v>29</v>
      </c>
      <c r="C31" s="16" t="s">
        <v>98</v>
      </c>
      <c r="D31" s="10"/>
      <c r="E31" s="10"/>
      <c r="F31"/>
      <c r="G31"/>
      <c r="H31"/>
      <c r="I31"/>
      <c r="J31"/>
      <c r="K31"/>
      <c r="L31"/>
      <c r="M31"/>
      <c r="N31"/>
      <c r="O31"/>
      <c r="P31"/>
      <c r="Q31"/>
      <c r="R31"/>
      <c r="S31"/>
      <c r="T31"/>
      <c r="U31"/>
      <c r="V31"/>
      <c r="W31"/>
      <c r="X31"/>
    </row>
    <row r="32" spans="1:24" s="12" customFormat="1" ht="47.25" x14ac:dyDescent="0.25">
      <c r="A32" s="17" t="s">
        <v>30</v>
      </c>
      <c r="B32" s="23" t="s">
        <v>31</v>
      </c>
      <c r="C32" s="16" t="s">
        <v>518</v>
      </c>
      <c r="D32" s="10"/>
      <c r="E32" s="10"/>
      <c r="F32"/>
      <c r="G32"/>
      <c r="H32"/>
      <c r="I32"/>
      <c r="J32"/>
      <c r="K32"/>
      <c r="L32"/>
      <c r="M32"/>
      <c r="N32"/>
      <c r="O32"/>
      <c r="P32"/>
      <c r="Q32"/>
      <c r="R32"/>
      <c r="S32"/>
      <c r="T32"/>
      <c r="U32"/>
      <c r="V32"/>
      <c r="W32"/>
      <c r="X32"/>
    </row>
    <row r="33" spans="1:4" ht="63" x14ac:dyDescent="0.25">
      <c r="A33" s="17" t="s">
        <v>32</v>
      </c>
      <c r="B33" s="23" t="s">
        <v>33</v>
      </c>
      <c r="C33" s="16" t="s">
        <v>98</v>
      </c>
    </row>
    <row r="34" spans="1:4" ht="31.5" x14ac:dyDescent="0.25">
      <c r="A34" s="17" t="s">
        <v>34</v>
      </c>
      <c r="B34" s="23" t="s">
        <v>35</v>
      </c>
      <c r="C34" s="16" t="s">
        <v>98</v>
      </c>
    </row>
    <row r="35" spans="1:4" ht="15.75" x14ac:dyDescent="0.25">
      <c r="A35" s="17" t="s">
        <v>36</v>
      </c>
      <c r="B35" s="23" t="s">
        <v>37</v>
      </c>
      <c r="C35" s="16" t="s">
        <v>98</v>
      </c>
    </row>
    <row r="36" spans="1:4" ht="15.75" x14ac:dyDescent="0.25">
      <c r="A36" s="17" t="s">
        <v>38</v>
      </c>
      <c r="B36" s="23" t="s">
        <v>39</v>
      </c>
      <c r="C36" s="16" t="s">
        <v>98</v>
      </c>
    </row>
    <row r="37" spans="1:4" ht="15.75" x14ac:dyDescent="0.25">
      <c r="A37" s="17" t="s">
        <v>40</v>
      </c>
      <c r="B37" s="23" t="s">
        <v>41</v>
      </c>
      <c r="C37" s="16" t="s">
        <v>98</v>
      </c>
    </row>
    <row r="38" spans="1:4" ht="23.25" customHeight="1" x14ac:dyDescent="0.25">
      <c r="A38" s="20"/>
      <c r="B38" s="21"/>
      <c r="C38" s="22"/>
    </row>
    <row r="39" spans="1:4" ht="31.5" x14ac:dyDescent="0.25">
      <c r="A39" s="17" t="s">
        <v>42</v>
      </c>
      <c r="B39" s="23" t="s">
        <v>43</v>
      </c>
      <c r="C39" s="24" t="s">
        <v>537</v>
      </c>
      <c r="D39" s="148"/>
    </row>
    <row r="40" spans="1:4" ht="63" x14ac:dyDescent="0.25">
      <c r="A40" s="17" t="s">
        <v>44</v>
      </c>
      <c r="B40" s="23" t="s">
        <v>45</v>
      </c>
      <c r="C40" s="16" t="s">
        <v>519</v>
      </c>
    </row>
    <row r="41" spans="1:4" ht="47.25" x14ac:dyDescent="0.25">
      <c r="A41" s="17" t="s">
        <v>46</v>
      </c>
      <c r="B41" s="23" t="s">
        <v>47</v>
      </c>
      <c r="C41" s="16" t="s">
        <v>519</v>
      </c>
    </row>
    <row r="42" spans="1:4" ht="102.75" customHeight="1" x14ac:dyDescent="0.25">
      <c r="A42" s="17" t="s">
        <v>48</v>
      </c>
      <c r="B42" s="23" t="s">
        <v>49</v>
      </c>
      <c r="C42" s="16" t="s">
        <v>182</v>
      </c>
    </row>
    <row r="43" spans="1:4" ht="69" customHeight="1" x14ac:dyDescent="0.25">
      <c r="A43" s="17" t="s">
        <v>50</v>
      </c>
      <c r="B43" s="23" t="s">
        <v>51</v>
      </c>
      <c r="C43" s="16" t="s">
        <v>98</v>
      </c>
    </row>
    <row r="44" spans="1:4" ht="47.25" x14ac:dyDescent="0.25">
      <c r="A44" s="17" t="s">
        <v>52</v>
      </c>
      <c r="B44" s="23" t="s">
        <v>53</v>
      </c>
      <c r="C44" s="16" t="s">
        <v>98</v>
      </c>
    </row>
    <row r="45" spans="1:4" ht="69" customHeight="1" x14ac:dyDescent="0.25">
      <c r="A45" s="17" t="s">
        <v>54</v>
      </c>
      <c r="B45" s="23" t="s">
        <v>55</v>
      </c>
      <c r="C45" s="16" t="s">
        <v>520</v>
      </c>
    </row>
    <row r="46" spans="1:4" ht="18.75" customHeight="1" x14ac:dyDescent="0.25">
      <c r="A46" s="20"/>
      <c r="B46" s="21"/>
      <c r="C46" s="22"/>
    </row>
    <row r="47" spans="1:4" ht="31.5" x14ac:dyDescent="0.25">
      <c r="A47" s="17" t="s">
        <v>56</v>
      </c>
      <c r="B47" s="23" t="s">
        <v>529</v>
      </c>
      <c r="C47" s="150">
        <v>0.41593801000000002</v>
      </c>
      <c r="D47" s="142"/>
    </row>
    <row r="48" spans="1:4" ht="31.5" x14ac:dyDescent="0.25">
      <c r="A48" s="17" t="s">
        <v>57</v>
      </c>
      <c r="B48" s="23" t="s">
        <v>530</v>
      </c>
      <c r="C48" s="150">
        <v>0.34661501</v>
      </c>
      <c r="D48" s="149"/>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view="pageBreakPreview" topLeftCell="D1" zoomScale="60" zoomScaleNormal="55" workbookViewId="0">
      <selection activeCell="AG32" sqref="AG32"/>
    </sheetView>
  </sheetViews>
  <sheetFormatPr defaultColWidth="9.140625" defaultRowHeight="15.75" x14ac:dyDescent="0.25"/>
  <cols>
    <col min="1" max="1" width="9.140625" style="67"/>
    <col min="2" max="2" width="57.85546875" style="67" customWidth="1"/>
    <col min="3" max="3" width="16.140625" style="67" customWidth="1"/>
    <col min="4" max="4" width="17.85546875" style="67" customWidth="1"/>
    <col min="5" max="7" width="20.42578125" style="67" customWidth="1"/>
    <col min="8" max="9" width="14" style="67" customWidth="1"/>
    <col min="10" max="10" width="13.42578125" style="67" bestFit="1" customWidth="1"/>
    <col min="11" max="11" width="13.42578125" style="157" bestFit="1" customWidth="1"/>
    <col min="12" max="33" width="13.42578125" style="67" customWidth="1"/>
    <col min="34" max="34" width="9.42578125" style="67" customWidth="1"/>
    <col min="35" max="35" width="8.42578125" style="67" customWidth="1"/>
    <col min="36" max="36" width="9.28515625" style="67" customWidth="1"/>
    <col min="37" max="37" width="11.42578125" style="67" customWidth="1"/>
    <col min="38" max="16384" width="9.140625" style="67"/>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20__ г. №___</v>
      </c>
    </row>
    <row r="4" spans="1:37" ht="18.75" customHeight="1" x14ac:dyDescent="0.25">
      <c r="A4" s="233" t="str">
        <f>'1. паспорт местоположение'!$A$5:$C$5</f>
        <v>Год раскрытия информации: 2025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61"/>
      <c r="AI4" s="61"/>
      <c r="AJ4" s="61"/>
      <c r="AK4" s="61"/>
    </row>
    <row r="5" spans="1:37" ht="10.5" customHeight="1" x14ac:dyDescent="0.3">
      <c r="AK5" s="4"/>
    </row>
    <row r="6" spans="1:37" ht="18.75" x14ac:dyDescent="0.25">
      <c r="A6" s="234" t="s">
        <v>2</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7"/>
      <c r="AI6" s="7"/>
      <c r="AJ6" s="7"/>
      <c r="AK6" s="7"/>
    </row>
    <row r="7" spans="1:37" ht="10.5" customHeight="1" x14ac:dyDescent="0.25">
      <c r="A7" s="7"/>
      <c r="B7" s="7"/>
      <c r="C7" s="7"/>
      <c r="D7" s="7"/>
      <c r="E7" s="7"/>
      <c r="F7" s="7"/>
      <c r="G7" s="7"/>
      <c r="H7" s="7"/>
      <c r="I7" s="7"/>
      <c r="J7" s="7"/>
      <c r="K7" s="158"/>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82"/>
      <c r="AI8" s="82"/>
      <c r="AJ8" s="82"/>
      <c r="AK8" s="82"/>
    </row>
    <row r="9" spans="1:37" ht="18.75" customHeight="1" x14ac:dyDescent="0.25">
      <c r="A9" s="230" t="s">
        <v>3</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10"/>
      <c r="AI9" s="10"/>
      <c r="AJ9" s="10"/>
      <c r="AK9" s="10"/>
    </row>
    <row r="10" spans="1:37" ht="10.5" customHeight="1" x14ac:dyDescent="0.25">
      <c r="A10" s="7"/>
      <c r="B10" s="7"/>
      <c r="C10" s="7"/>
      <c r="D10" s="7"/>
      <c r="E10" s="7"/>
      <c r="F10" s="7"/>
      <c r="G10" s="7"/>
      <c r="H10" s="7"/>
      <c r="I10" s="7"/>
      <c r="J10" s="7"/>
      <c r="K10" s="158"/>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82"/>
      <c r="AI11" s="82"/>
      <c r="AJ11" s="82"/>
      <c r="AK11" s="82"/>
    </row>
    <row r="12" spans="1:37" x14ac:dyDescent="0.25">
      <c r="A12" s="230" t="s">
        <v>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10"/>
      <c r="AI12" s="10"/>
      <c r="AJ12" s="10"/>
      <c r="AK12" s="10"/>
    </row>
    <row r="13" spans="1:37" ht="16.5" customHeight="1" x14ac:dyDescent="0.3">
      <c r="A13" s="52"/>
      <c r="B13" s="52"/>
      <c r="C13" s="52"/>
      <c r="D13" s="52"/>
      <c r="E13" s="52"/>
      <c r="F13" s="52"/>
      <c r="G13" s="52"/>
      <c r="H13" s="52"/>
      <c r="I13" s="52"/>
      <c r="J13" s="52"/>
      <c r="K13" s="159"/>
      <c r="L13" s="52"/>
      <c r="M13" s="52"/>
      <c r="N13" s="83"/>
      <c r="O13" s="83"/>
      <c r="P13" s="52"/>
      <c r="Q13" s="52"/>
      <c r="R13" s="83"/>
      <c r="S13" s="83"/>
      <c r="T13" s="52"/>
      <c r="U13" s="52"/>
      <c r="V13" s="52"/>
      <c r="W13" s="52"/>
      <c r="X13" s="52"/>
      <c r="Y13" s="52"/>
      <c r="Z13" s="52"/>
      <c r="AA13" s="52"/>
      <c r="AB13" s="52"/>
      <c r="AC13" s="52"/>
      <c r="AD13" s="52"/>
      <c r="AE13" s="52"/>
      <c r="AF13" s="52"/>
      <c r="AG13" s="52"/>
      <c r="AH13" s="83"/>
      <c r="AI13" s="83"/>
      <c r="AJ13" s="83"/>
      <c r="AK13" s="83"/>
    </row>
    <row r="14" spans="1:37" x14ac:dyDescent="0.25">
      <c r="A14" s="285" t="str">
        <f>'1. паспорт местоположение'!$A$15</f>
        <v>Строительство ВЛ-0,4кВ АО «Соликамский завод Урал» (строительно-монтажные работы воздушной линии, протяженностью 0,45 км)</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84"/>
      <c r="AI14" s="84"/>
      <c r="AJ14" s="84"/>
      <c r="AK14" s="84"/>
    </row>
    <row r="15" spans="1:37" ht="15.75" customHeight="1"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10"/>
      <c r="AI15" s="10"/>
      <c r="AJ15" s="10"/>
      <c r="AK15" s="10"/>
    </row>
    <row r="16" spans="1:37" ht="10.5" customHeight="1" x14ac:dyDescent="0.25">
      <c r="I16"/>
    </row>
    <row r="17" spans="1:37" ht="10.5" customHeight="1" x14ac:dyDescent="0.25"/>
    <row r="18" spans="1:37" x14ac:dyDescent="0.25">
      <c r="A18" s="286" t="s">
        <v>324</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6"/>
      <c r="AI18" s="6"/>
      <c r="AJ18" s="6"/>
      <c r="AK18" s="6"/>
    </row>
    <row r="19" spans="1:37" x14ac:dyDescent="0.25">
      <c r="D19" s="141"/>
    </row>
    <row r="20" spans="1:37" ht="30" customHeight="1" x14ac:dyDescent="0.25">
      <c r="A20" s="248" t="s">
        <v>325</v>
      </c>
      <c r="B20" s="248" t="s">
        <v>326</v>
      </c>
      <c r="C20" s="247" t="s">
        <v>327</v>
      </c>
      <c r="D20" s="247"/>
      <c r="E20" s="246" t="s">
        <v>328</v>
      </c>
      <c r="F20" s="246"/>
      <c r="G20" s="248" t="s">
        <v>329</v>
      </c>
      <c r="H20" s="283">
        <v>2024</v>
      </c>
      <c r="I20" s="284"/>
      <c r="J20" s="284"/>
      <c r="K20" s="284"/>
      <c r="L20" s="283">
        <v>2025</v>
      </c>
      <c r="M20" s="284"/>
      <c r="N20" s="284"/>
      <c r="O20" s="284"/>
      <c r="P20" s="283">
        <v>2026</v>
      </c>
      <c r="Q20" s="284"/>
      <c r="R20" s="284"/>
      <c r="S20" s="284"/>
      <c r="T20" s="283">
        <v>2027</v>
      </c>
      <c r="U20" s="284"/>
      <c r="V20" s="284"/>
      <c r="W20" s="284"/>
      <c r="X20" s="283">
        <v>2028</v>
      </c>
      <c r="Y20" s="284"/>
      <c r="Z20" s="284"/>
      <c r="AA20" s="284"/>
      <c r="AB20" s="283">
        <v>2029</v>
      </c>
      <c r="AC20" s="284"/>
      <c r="AD20" s="284"/>
      <c r="AE20" s="284"/>
      <c r="AF20" s="247" t="s">
        <v>330</v>
      </c>
      <c r="AG20" s="247"/>
      <c r="AH20" s="6"/>
      <c r="AI20" s="6"/>
      <c r="AJ20" s="6"/>
    </row>
    <row r="21" spans="1:37" ht="48" customHeight="1" x14ac:dyDescent="0.25">
      <c r="A21" s="249"/>
      <c r="B21" s="249"/>
      <c r="C21" s="247"/>
      <c r="D21" s="247"/>
      <c r="E21" s="246"/>
      <c r="F21" s="246"/>
      <c r="G21" s="249"/>
      <c r="H21" s="247" t="s">
        <v>263</v>
      </c>
      <c r="I21" s="247"/>
      <c r="J21" s="247" t="s">
        <v>331</v>
      </c>
      <c r="K21" s="247"/>
      <c r="L21" s="247" t="s">
        <v>263</v>
      </c>
      <c r="M21" s="247"/>
      <c r="N21" s="247" t="s">
        <v>332</v>
      </c>
      <c r="O21" s="247"/>
      <c r="P21" s="247" t="s">
        <v>263</v>
      </c>
      <c r="Q21" s="247"/>
      <c r="R21" s="247" t="s">
        <v>332</v>
      </c>
      <c r="S21" s="247"/>
      <c r="T21" s="247" t="s">
        <v>263</v>
      </c>
      <c r="U21" s="247"/>
      <c r="V21" s="247" t="s">
        <v>332</v>
      </c>
      <c r="W21" s="247"/>
      <c r="X21" s="247" t="s">
        <v>263</v>
      </c>
      <c r="Y21" s="247"/>
      <c r="Z21" s="247" t="s">
        <v>332</v>
      </c>
      <c r="AA21" s="247"/>
      <c r="AB21" s="247" t="s">
        <v>263</v>
      </c>
      <c r="AC21" s="247"/>
      <c r="AD21" s="247" t="s">
        <v>332</v>
      </c>
      <c r="AE21" s="247"/>
      <c r="AF21" s="247"/>
      <c r="AG21" s="247"/>
    </row>
    <row r="22" spans="1:37" ht="81" customHeight="1" x14ac:dyDescent="0.25">
      <c r="A22" s="250"/>
      <c r="B22" s="250"/>
      <c r="C22" s="85" t="s">
        <v>263</v>
      </c>
      <c r="D22" s="85" t="s">
        <v>332</v>
      </c>
      <c r="E22" s="85" t="s">
        <v>333</v>
      </c>
      <c r="F22" s="85" t="s">
        <v>334</v>
      </c>
      <c r="G22" s="250"/>
      <c r="H22" s="86" t="s">
        <v>335</v>
      </c>
      <c r="I22" s="86" t="s">
        <v>336</v>
      </c>
      <c r="J22" s="86" t="s">
        <v>335</v>
      </c>
      <c r="K22" s="160" t="s">
        <v>336</v>
      </c>
      <c r="L22" s="86" t="s">
        <v>335</v>
      </c>
      <c r="M22" s="86" t="s">
        <v>336</v>
      </c>
      <c r="N22" s="86" t="s">
        <v>335</v>
      </c>
      <c r="O22" s="86" t="s">
        <v>336</v>
      </c>
      <c r="P22" s="86" t="s">
        <v>335</v>
      </c>
      <c r="Q22" s="86" t="s">
        <v>336</v>
      </c>
      <c r="R22" s="86" t="s">
        <v>335</v>
      </c>
      <c r="S22" s="86" t="s">
        <v>336</v>
      </c>
      <c r="T22" s="86" t="s">
        <v>335</v>
      </c>
      <c r="U22" s="86" t="s">
        <v>336</v>
      </c>
      <c r="V22" s="86" t="s">
        <v>335</v>
      </c>
      <c r="W22" s="86" t="s">
        <v>336</v>
      </c>
      <c r="X22" s="86" t="s">
        <v>335</v>
      </c>
      <c r="Y22" s="86" t="s">
        <v>336</v>
      </c>
      <c r="Z22" s="86" t="s">
        <v>335</v>
      </c>
      <c r="AA22" s="86" t="s">
        <v>336</v>
      </c>
      <c r="AB22" s="86" t="s">
        <v>335</v>
      </c>
      <c r="AC22" s="86" t="s">
        <v>336</v>
      </c>
      <c r="AD22" s="86" t="s">
        <v>335</v>
      </c>
      <c r="AE22" s="86" t="s">
        <v>336</v>
      </c>
      <c r="AF22" s="85" t="s">
        <v>337</v>
      </c>
      <c r="AG22" s="85" t="s">
        <v>332</v>
      </c>
    </row>
    <row r="23" spans="1:37" ht="19.5" customHeight="1" x14ac:dyDescent="0.25">
      <c r="A23" s="32">
        <v>1</v>
      </c>
      <c r="B23" s="32">
        <f t="shared" ref="B23:AG23" si="0">A23+1</f>
        <v>2</v>
      </c>
      <c r="C23" s="32">
        <f t="shared" si="0"/>
        <v>3</v>
      </c>
      <c r="D23" s="32">
        <f t="shared" si="0"/>
        <v>4</v>
      </c>
      <c r="E23" s="32">
        <f t="shared" si="0"/>
        <v>5</v>
      </c>
      <c r="F23" s="32">
        <f t="shared" si="0"/>
        <v>6</v>
      </c>
      <c r="G23" s="32">
        <f t="shared" si="0"/>
        <v>7</v>
      </c>
      <c r="H23" s="32">
        <f t="shared" si="0"/>
        <v>8</v>
      </c>
      <c r="I23" s="32">
        <f t="shared" si="0"/>
        <v>9</v>
      </c>
      <c r="J23" s="32">
        <f t="shared" si="0"/>
        <v>10</v>
      </c>
      <c r="K23" s="161">
        <f t="shared" si="0"/>
        <v>11</v>
      </c>
      <c r="L23" s="32">
        <f t="shared" si="0"/>
        <v>12</v>
      </c>
      <c r="M23" s="32">
        <f t="shared" si="0"/>
        <v>13</v>
      </c>
      <c r="N23" s="32">
        <f t="shared" si="0"/>
        <v>14</v>
      </c>
      <c r="O23" s="32">
        <f t="shared" si="0"/>
        <v>15</v>
      </c>
      <c r="P23" s="32">
        <f t="shared" si="0"/>
        <v>16</v>
      </c>
      <c r="Q23" s="32">
        <f t="shared" si="0"/>
        <v>17</v>
      </c>
      <c r="R23" s="32">
        <f t="shared" si="0"/>
        <v>18</v>
      </c>
      <c r="S23" s="32">
        <f t="shared" si="0"/>
        <v>19</v>
      </c>
      <c r="T23" s="32">
        <f t="shared" si="0"/>
        <v>20</v>
      </c>
      <c r="U23" s="32">
        <f t="shared" si="0"/>
        <v>21</v>
      </c>
      <c r="V23" s="32">
        <f t="shared" si="0"/>
        <v>22</v>
      </c>
      <c r="W23" s="32">
        <f t="shared" si="0"/>
        <v>23</v>
      </c>
      <c r="X23" s="32">
        <f t="shared" si="0"/>
        <v>24</v>
      </c>
      <c r="Y23" s="32">
        <f t="shared" si="0"/>
        <v>25</v>
      </c>
      <c r="Z23" s="32">
        <f t="shared" si="0"/>
        <v>26</v>
      </c>
      <c r="AA23" s="32">
        <f t="shared" si="0"/>
        <v>27</v>
      </c>
      <c r="AB23" s="32">
        <f t="shared" si="0"/>
        <v>28</v>
      </c>
      <c r="AC23" s="32">
        <f t="shared" si="0"/>
        <v>29</v>
      </c>
      <c r="AD23" s="32">
        <f t="shared" si="0"/>
        <v>30</v>
      </c>
      <c r="AE23" s="32">
        <f t="shared" si="0"/>
        <v>31</v>
      </c>
      <c r="AF23" s="32">
        <f t="shared" si="0"/>
        <v>32</v>
      </c>
      <c r="AG23" s="32">
        <f t="shared" si="0"/>
        <v>33</v>
      </c>
    </row>
    <row r="24" spans="1:37" s="6" customFormat="1" ht="47.25" customHeight="1" x14ac:dyDescent="0.25">
      <c r="A24" s="74" t="s">
        <v>10</v>
      </c>
      <c r="B24" s="87" t="s">
        <v>338</v>
      </c>
      <c r="C24" s="88">
        <f>L24+P24+T24+X24+AB24</f>
        <v>0</v>
      </c>
      <c r="D24" s="88">
        <f>N24+R24+V24+Z24+AD24</f>
        <v>0.41593801000000002</v>
      </c>
      <c r="E24" s="88">
        <v>0</v>
      </c>
      <c r="F24" s="89">
        <v>0</v>
      </c>
      <c r="G24" s="88">
        <v>0</v>
      </c>
      <c r="H24" s="88">
        <v>0</v>
      </c>
      <c r="I24" s="88">
        <v>0</v>
      </c>
      <c r="J24" s="88">
        <v>0</v>
      </c>
      <c r="K24" s="153">
        <v>0</v>
      </c>
      <c r="L24" s="88">
        <v>0</v>
      </c>
      <c r="M24" s="88">
        <v>0</v>
      </c>
      <c r="N24" s="153">
        <f>SUM(N25:N29)</f>
        <v>0.41593801000000002</v>
      </c>
      <c r="O24" s="88">
        <v>2</v>
      </c>
      <c r="P24" s="88">
        <v>0</v>
      </c>
      <c r="Q24" s="88">
        <v>0</v>
      </c>
      <c r="R24" s="88">
        <v>0</v>
      </c>
      <c r="S24" s="88">
        <v>0</v>
      </c>
      <c r="T24" s="88">
        <v>0</v>
      </c>
      <c r="U24" s="88">
        <v>0</v>
      </c>
      <c r="V24" s="88">
        <v>0</v>
      </c>
      <c r="W24" s="88">
        <v>0</v>
      </c>
      <c r="X24" s="88">
        <v>0</v>
      </c>
      <c r="Y24" s="88">
        <v>0</v>
      </c>
      <c r="Z24" s="88">
        <v>0</v>
      </c>
      <c r="AA24" s="88">
        <v>0</v>
      </c>
      <c r="AB24" s="88">
        <v>0</v>
      </c>
      <c r="AC24" s="88">
        <v>0</v>
      </c>
      <c r="AD24" s="88">
        <v>0</v>
      </c>
      <c r="AE24" s="88">
        <v>0</v>
      </c>
      <c r="AF24" s="88">
        <f>L24+P24+T24+X24+AB24</f>
        <v>0</v>
      </c>
      <c r="AG24" s="88">
        <f>N24+R24+V24+Z24+AD24</f>
        <v>0.41593801000000002</v>
      </c>
    </row>
    <row r="25" spans="1:37" ht="24" customHeight="1" x14ac:dyDescent="0.25">
      <c r="A25" s="78" t="s">
        <v>339</v>
      </c>
      <c r="B25" s="90" t="s">
        <v>340</v>
      </c>
      <c r="C25" s="25">
        <f t="shared" ref="C25:C72" si="1">L25+P25+T25+X25+AB25</f>
        <v>0</v>
      </c>
      <c r="D25" s="25">
        <f t="shared" ref="D25:D72" si="2">N25+R25+V25+Z25+AD25</f>
        <v>0</v>
      </c>
      <c r="E25" s="25">
        <v>0</v>
      </c>
      <c r="F25" s="91">
        <v>0</v>
      </c>
      <c r="G25" s="25">
        <v>0</v>
      </c>
      <c r="H25" s="25">
        <v>0</v>
      </c>
      <c r="I25" s="25">
        <v>0</v>
      </c>
      <c r="J25" s="25">
        <v>0</v>
      </c>
      <c r="K25" s="154">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88">
        <f t="shared" ref="AF25:AF72" si="3">L25+P25+T25+X25+AB25</f>
        <v>0</v>
      </c>
      <c r="AG25" s="88">
        <f t="shared" ref="AG25:AG72" si="4">N25+R25+V25+Z25+AD25</f>
        <v>0</v>
      </c>
    </row>
    <row r="26" spans="1:37" x14ac:dyDescent="0.25">
      <c r="A26" s="78" t="s">
        <v>341</v>
      </c>
      <c r="B26" s="90" t="s">
        <v>342</v>
      </c>
      <c r="C26" s="25">
        <f t="shared" si="1"/>
        <v>0</v>
      </c>
      <c r="D26" s="25">
        <f t="shared" si="2"/>
        <v>0</v>
      </c>
      <c r="E26" s="25">
        <v>0</v>
      </c>
      <c r="F26" s="91">
        <v>0</v>
      </c>
      <c r="G26" s="25">
        <v>0</v>
      </c>
      <c r="H26" s="25">
        <v>0</v>
      </c>
      <c r="I26" s="25">
        <v>0</v>
      </c>
      <c r="J26" s="25">
        <v>0</v>
      </c>
      <c r="K26" s="154">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88">
        <f t="shared" si="3"/>
        <v>0</v>
      </c>
      <c r="AG26" s="88">
        <f t="shared" si="4"/>
        <v>0</v>
      </c>
    </row>
    <row r="27" spans="1:37" ht="31.5" x14ac:dyDescent="0.25">
      <c r="A27" s="78" t="s">
        <v>343</v>
      </c>
      <c r="B27" s="90" t="s">
        <v>344</v>
      </c>
      <c r="C27" s="25">
        <f t="shared" si="1"/>
        <v>0</v>
      </c>
      <c r="D27" s="25">
        <f t="shared" si="2"/>
        <v>0</v>
      </c>
      <c r="E27" s="25">
        <v>0</v>
      </c>
      <c r="F27" s="91">
        <v>0</v>
      </c>
      <c r="G27" s="25">
        <v>0</v>
      </c>
      <c r="H27" s="25">
        <v>0</v>
      </c>
      <c r="I27" s="25">
        <v>0</v>
      </c>
      <c r="J27" s="25">
        <v>0</v>
      </c>
      <c r="K27" s="154">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88">
        <f t="shared" si="3"/>
        <v>0</v>
      </c>
      <c r="AG27" s="88">
        <f t="shared" si="4"/>
        <v>0</v>
      </c>
    </row>
    <row r="28" spans="1:37" x14ac:dyDescent="0.25">
      <c r="A28" s="78" t="s">
        <v>345</v>
      </c>
      <c r="B28" s="90" t="s">
        <v>346</v>
      </c>
      <c r="C28" s="25">
        <f t="shared" si="1"/>
        <v>0</v>
      </c>
      <c r="D28" s="25">
        <f t="shared" si="2"/>
        <v>0</v>
      </c>
      <c r="E28" s="25">
        <v>0</v>
      </c>
      <c r="F28" s="91">
        <v>0</v>
      </c>
      <c r="G28" s="25">
        <v>0</v>
      </c>
      <c r="H28" s="25">
        <v>0</v>
      </c>
      <c r="I28" s="25">
        <v>0</v>
      </c>
      <c r="J28" s="25">
        <v>0</v>
      </c>
      <c r="K28" s="154">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88">
        <f t="shared" si="3"/>
        <v>0</v>
      </c>
      <c r="AG28" s="88">
        <f t="shared" si="4"/>
        <v>0</v>
      </c>
    </row>
    <row r="29" spans="1:37" x14ac:dyDescent="0.25">
      <c r="A29" s="78" t="s">
        <v>347</v>
      </c>
      <c r="B29" s="92" t="s">
        <v>348</v>
      </c>
      <c r="C29" s="25">
        <f t="shared" si="1"/>
        <v>0</v>
      </c>
      <c r="D29" s="25">
        <f t="shared" si="2"/>
        <v>0.41593801000000002</v>
      </c>
      <c r="E29" s="25">
        <v>0</v>
      </c>
      <c r="F29" s="91">
        <v>0</v>
      </c>
      <c r="G29" s="25">
        <v>0</v>
      </c>
      <c r="H29" s="25">
        <v>0</v>
      </c>
      <c r="I29" s="25">
        <v>0</v>
      </c>
      <c r="J29" s="25">
        <v>0</v>
      </c>
      <c r="K29" s="154">
        <v>0</v>
      </c>
      <c r="L29" s="25">
        <v>0</v>
      </c>
      <c r="M29" s="25">
        <v>0</v>
      </c>
      <c r="N29" s="154">
        <v>0.41593801000000002</v>
      </c>
      <c r="O29" s="25">
        <v>2</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88">
        <f t="shared" si="3"/>
        <v>0</v>
      </c>
      <c r="AG29" s="88">
        <f t="shared" si="4"/>
        <v>0.41593801000000002</v>
      </c>
    </row>
    <row r="30" spans="1:37" s="6" customFormat="1" ht="47.25" x14ac:dyDescent="0.25">
      <c r="A30" s="74" t="s">
        <v>12</v>
      </c>
      <c r="B30" s="87" t="s">
        <v>349</v>
      </c>
      <c r="C30" s="88">
        <f t="shared" si="1"/>
        <v>0</v>
      </c>
      <c r="D30" s="88">
        <f>N30+R30+V30+Z30+AD30</f>
        <v>0.34661501</v>
      </c>
      <c r="E30" s="88">
        <v>0</v>
      </c>
      <c r="F30" s="88">
        <v>0</v>
      </c>
      <c r="G30" s="88">
        <v>0</v>
      </c>
      <c r="H30" s="88">
        <v>0</v>
      </c>
      <c r="I30" s="88">
        <v>0</v>
      </c>
      <c r="J30" s="88">
        <v>0</v>
      </c>
      <c r="K30" s="153">
        <v>0</v>
      </c>
      <c r="L30" s="88">
        <v>0</v>
      </c>
      <c r="M30" s="88">
        <v>0</v>
      </c>
      <c r="N30" s="88">
        <f>SUM(N32:N33)</f>
        <v>0.34661501</v>
      </c>
      <c r="O30" s="25">
        <v>2</v>
      </c>
      <c r="P30" s="88">
        <v>0</v>
      </c>
      <c r="Q30" s="88">
        <v>0</v>
      </c>
      <c r="R30" s="25">
        <v>0</v>
      </c>
      <c r="S30" s="88">
        <v>0</v>
      </c>
      <c r="T30" s="88">
        <v>0</v>
      </c>
      <c r="U30" s="88">
        <v>0</v>
      </c>
      <c r="V30" s="88">
        <v>0</v>
      </c>
      <c r="W30" s="88">
        <v>0</v>
      </c>
      <c r="X30" s="88">
        <v>0</v>
      </c>
      <c r="Y30" s="88">
        <v>0</v>
      </c>
      <c r="Z30" s="88">
        <v>0</v>
      </c>
      <c r="AA30" s="88">
        <v>0</v>
      </c>
      <c r="AB30" s="88">
        <v>0</v>
      </c>
      <c r="AC30" s="88">
        <v>0</v>
      </c>
      <c r="AD30" s="88">
        <v>0</v>
      </c>
      <c r="AE30" s="88">
        <v>0</v>
      </c>
      <c r="AF30" s="88">
        <f t="shared" si="3"/>
        <v>0</v>
      </c>
      <c r="AG30" s="88">
        <f>N30+R30+V30+Z30+AD30</f>
        <v>0.34661501</v>
      </c>
    </row>
    <row r="31" spans="1:37" x14ac:dyDescent="0.25">
      <c r="A31" s="78" t="s">
        <v>350</v>
      </c>
      <c r="B31" s="90" t="s">
        <v>351</v>
      </c>
      <c r="C31" s="25">
        <f t="shared" si="1"/>
        <v>0</v>
      </c>
      <c r="D31" s="25">
        <f>N31+R31+V31+Z31+AD31</f>
        <v>0</v>
      </c>
      <c r="E31" s="25">
        <v>0</v>
      </c>
      <c r="F31" s="25">
        <v>0</v>
      </c>
      <c r="G31" s="88">
        <v>0</v>
      </c>
      <c r="H31" s="25">
        <v>0</v>
      </c>
      <c r="I31" s="25">
        <v>0</v>
      </c>
      <c r="J31" s="25">
        <v>0</v>
      </c>
      <c r="K31" s="154">
        <v>0</v>
      </c>
      <c r="L31" s="25">
        <v>0</v>
      </c>
      <c r="M31" s="25">
        <v>0</v>
      </c>
      <c r="N31" s="25">
        <v>0</v>
      </c>
      <c r="O31" s="25">
        <v>0</v>
      </c>
      <c r="P31" s="25">
        <v>0</v>
      </c>
      <c r="Q31" s="25">
        <v>0</v>
      </c>
      <c r="R31" s="88">
        <v>0</v>
      </c>
      <c r="S31" s="25">
        <v>0</v>
      </c>
      <c r="T31" s="25">
        <v>0</v>
      </c>
      <c r="U31" s="25">
        <v>0</v>
      </c>
      <c r="V31" s="88">
        <v>0</v>
      </c>
      <c r="W31" s="25">
        <v>0</v>
      </c>
      <c r="X31" s="88">
        <v>0</v>
      </c>
      <c r="Y31" s="25">
        <v>0</v>
      </c>
      <c r="Z31" s="88">
        <v>0</v>
      </c>
      <c r="AA31" s="25">
        <v>0</v>
      </c>
      <c r="AB31" s="88">
        <v>0</v>
      </c>
      <c r="AC31" s="25">
        <v>0</v>
      </c>
      <c r="AD31" s="88">
        <v>0</v>
      </c>
      <c r="AE31" s="25">
        <v>0</v>
      </c>
      <c r="AF31" s="88">
        <f t="shared" si="3"/>
        <v>0</v>
      </c>
      <c r="AG31" s="88">
        <f>N31+R31+V31+Z31+AD31</f>
        <v>0</v>
      </c>
    </row>
    <row r="32" spans="1:37" ht="31.5" x14ac:dyDescent="0.25">
      <c r="A32" s="78" t="s">
        <v>352</v>
      </c>
      <c r="B32" s="90" t="s">
        <v>353</v>
      </c>
      <c r="C32" s="25">
        <f t="shared" si="1"/>
        <v>0</v>
      </c>
      <c r="D32" s="25">
        <f t="shared" si="2"/>
        <v>9.6294390000000007E-2</v>
      </c>
      <c r="E32" s="25">
        <v>0</v>
      </c>
      <c r="F32" s="25">
        <v>0</v>
      </c>
      <c r="G32" s="88">
        <v>0</v>
      </c>
      <c r="H32" s="25">
        <v>0</v>
      </c>
      <c r="I32" s="25">
        <v>0</v>
      </c>
      <c r="J32" s="25">
        <v>0</v>
      </c>
      <c r="K32" s="155">
        <v>0</v>
      </c>
      <c r="L32" s="25">
        <v>0</v>
      </c>
      <c r="M32" s="25">
        <v>0</v>
      </c>
      <c r="N32" s="25">
        <v>9.6294390000000007E-2</v>
      </c>
      <c r="O32" s="25">
        <v>2</v>
      </c>
      <c r="P32" s="25">
        <v>0</v>
      </c>
      <c r="Q32" s="25">
        <v>0</v>
      </c>
      <c r="R32" s="88">
        <v>0</v>
      </c>
      <c r="S32" s="25">
        <v>0</v>
      </c>
      <c r="T32" s="25">
        <v>0</v>
      </c>
      <c r="U32" s="25">
        <v>0</v>
      </c>
      <c r="V32" s="88">
        <v>0</v>
      </c>
      <c r="W32" s="25">
        <v>0</v>
      </c>
      <c r="X32" s="88">
        <v>0</v>
      </c>
      <c r="Y32" s="25">
        <v>0</v>
      </c>
      <c r="Z32" s="88">
        <v>0</v>
      </c>
      <c r="AA32" s="25">
        <v>0</v>
      </c>
      <c r="AB32" s="88">
        <v>0</v>
      </c>
      <c r="AC32" s="25">
        <v>0</v>
      </c>
      <c r="AD32" s="88">
        <v>0</v>
      </c>
      <c r="AE32" s="25">
        <v>0</v>
      </c>
      <c r="AF32" s="88">
        <f t="shared" si="3"/>
        <v>0</v>
      </c>
      <c r="AG32" s="88">
        <f t="shared" si="4"/>
        <v>9.6294390000000007E-2</v>
      </c>
    </row>
    <row r="33" spans="1:33" x14ac:dyDescent="0.25">
      <c r="A33" s="78" t="s">
        <v>354</v>
      </c>
      <c r="B33" s="90" t="s">
        <v>355</v>
      </c>
      <c r="C33" s="25">
        <f t="shared" si="1"/>
        <v>0</v>
      </c>
      <c r="D33" s="25">
        <f t="shared" si="2"/>
        <v>0.25032061999999999</v>
      </c>
      <c r="E33" s="25">
        <v>0</v>
      </c>
      <c r="F33" s="25">
        <v>0</v>
      </c>
      <c r="G33" s="88">
        <v>0</v>
      </c>
      <c r="H33" s="25">
        <v>0</v>
      </c>
      <c r="I33" s="25">
        <v>0</v>
      </c>
      <c r="J33" s="25">
        <v>0</v>
      </c>
      <c r="K33" s="155">
        <v>0</v>
      </c>
      <c r="L33" s="25">
        <v>0</v>
      </c>
      <c r="M33" s="25">
        <v>0</v>
      </c>
      <c r="N33" s="155">
        <v>0.25032061999999999</v>
      </c>
      <c r="O33" s="25">
        <v>2</v>
      </c>
      <c r="P33" s="25">
        <v>0</v>
      </c>
      <c r="Q33" s="25">
        <v>0</v>
      </c>
      <c r="R33" s="88">
        <v>0</v>
      </c>
      <c r="S33" s="25">
        <v>0</v>
      </c>
      <c r="T33" s="25">
        <v>0</v>
      </c>
      <c r="U33" s="25">
        <v>0</v>
      </c>
      <c r="V33" s="88">
        <v>0</v>
      </c>
      <c r="W33" s="25">
        <v>0</v>
      </c>
      <c r="X33" s="88">
        <v>0</v>
      </c>
      <c r="Y33" s="25">
        <v>0</v>
      </c>
      <c r="Z33" s="88">
        <v>0</v>
      </c>
      <c r="AA33" s="25">
        <v>0</v>
      </c>
      <c r="AB33" s="88">
        <v>0</v>
      </c>
      <c r="AC33" s="25">
        <v>0</v>
      </c>
      <c r="AD33" s="88">
        <v>0</v>
      </c>
      <c r="AE33" s="25">
        <v>0</v>
      </c>
      <c r="AF33" s="88">
        <f t="shared" si="3"/>
        <v>0</v>
      </c>
      <c r="AG33" s="88">
        <f t="shared" si="4"/>
        <v>0.25032061999999999</v>
      </c>
    </row>
    <row r="34" spans="1:33" x14ac:dyDescent="0.25">
      <c r="A34" s="78" t="s">
        <v>356</v>
      </c>
      <c r="B34" s="90" t="s">
        <v>357</v>
      </c>
      <c r="C34" s="25">
        <f t="shared" si="1"/>
        <v>0</v>
      </c>
      <c r="D34" s="25">
        <f t="shared" si="2"/>
        <v>0</v>
      </c>
      <c r="E34" s="25">
        <v>0</v>
      </c>
      <c r="F34" s="25">
        <v>0</v>
      </c>
      <c r="G34" s="88">
        <v>0</v>
      </c>
      <c r="H34" s="25">
        <v>0</v>
      </c>
      <c r="I34" s="25">
        <v>0</v>
      </c>
      <c r="J34" s="25">
        <v>0</v>
      </c>
      <c r="K34" s="155">
        <v>0</v>
      </c>
      <c r="L34" s="25">
        <v>0</v>
      </c>
      <c r="M34" s="25">
        <v>0</v>
      </c>
      <c r="N34" s="25">
        <v>0</v>
      </c>
      <c r="O34" s="25">
        <v>0</v>
      </c>
      <c r="P34" s="25">
        <v>0</v>
      </c>
      <c r="Q34" s="25">
        <v>0</v>
      </c>
      <c r="R34" s="88">
        <v>0</v>
      </c>
      <c r="S34" s="25">
        <v>0</v>
      </c>
      <c r="T34" s="25">
        <v>0</v>
      </c>
      <c r="U34" s="25">
        <v>0</v>
      </c>
      <c r="V34" s="88">
        <v>0</v>
      </c>
      <c r="W34" s="25">
        <v>0</v>
      </c>
      <c r="X34" s="88">
        <v>0</v>
      </c>
      <c r="Y34" s="25">
        <v>0</v>
      </c>
      <c r="Z34" s="88">
        <v>0</v>
      </c>
      <c r="AA34" s="25">
        <v>0</v>
      </c>
      <c r="AB34" s="88">
        <v>0</v>
      </c>
      <c r="AC34" s="25">
        <v>0</v>
      </c>
      <c r="AD34" s="88">
        <v>0</v>
      </c>
      <c r="AE34" s="25">
        <v>0</v>
      </c>
      <c r="AF34" s="88">
        <f t="shared" si="3"/>
        <v>0</v>
      </c>
      <c r="AG34" s="88">
        <f t="shared" si="4"/>
        <v>0</v>
      </c>
    </row>
    <row r="35" spans="1:33" s="6" customFormat="1" ht="31.5" x14ac:dyDescent="0.25">
      <c r="A35" s="74" t="s">
        <v>14</v>
      </c>
      <c r="B35" s="87" t="s">
        <v>358</v>
      </c>
      <c r="C35" s="88">
        <f t="shared" si="1"/>
        <v>0</v>
      </c>
      <c r="D35" s="88">
        <f t="shared" si="2"/>
        <v>0</v>
      </c>
      <c r="E35" s="88">
        <v>0</v>
      </c>
      <c r="F35" s="88">
        <v>0</v>
      </c>
      <c r="G35" s="88">
        <v>0</v>
      </c>
      <c r="H35" s="88">
        <v>0</v>
      </c>
      <c r="I35" s="88">
        <v>0</v>
      </c>
      <c r="J35" s="88">
        <v>0</v>
      </c>
      <c r="K35" s="153">
        <v>0</v>
      </c>
      <c r="L35" s="88">
        <v>0</v>
      </c>
      <c r="M35" s="88">
        <v>0</v>
      </c>
      <c r="N35" s="88">
        <v>0</v>
      </c>
      <c r="O35" s="88">
        <v>0</v>
      </c>
      <c r="P35" s="88">
        <v>0</v>
      </c>
      <c r="Q35" s="88">
        <v>0</v>
      </c>
      <c r="R35" s="88">
        <v>0</v>
      </c>
      <c r="S35" s="88">
        <v>0</v>
      </c>
      <c r="T35" s="88">
        <v>0</v>
      </c>
      <c r="U35" s="88">
        <v>0</v>
      </c>
      <c r="V35" s="88">
        <v>0</v>
      </c>
      <c r="W35" s="88">
        <v>0</v>
      </c>
      <c r="X35" s="88">
        <v>0</v>
      </c>
      <c r="Y35" s="88">
        <v>0</v>
      </c>
      <c r="Z35" s="88">
        <v>0</v>
      </c>
      <c r="AA35" s="88">
        <v>0</v>
      </c>
      <c r="AB35" s="88">
        <v>0</v>
      </c>
      <c r="AC35" s="88">
        <v>0</v>
      </c>
      <c r="AD35" s="88">
        <v>0</v>
      </c>
      <c r="AE35" s="88">
        <v>0</v>
      </c>
      <c r="AF35" s="88">
        <f t="shared" si="3"/>
        <v>0</v>
      </c>
      <c r="AG35" s="88">
        <f t="shared" si="4"/>
        <v>0</v>
      </c>
    </row>
    <row r="36" spans="1:33" ht="31.5" x14ac:dyDescent="0.25">
      <c r="A36" s="78" t="s">
        <v>359</v>
      </c>
      <c r="B36" s="93" t="s">
        <v>360</v>
      </c>
      <c r="C36" s="25">
        <f t="shared" si="1"/>
        <v>0</v>
      </c>
      <c r="D36" s="25">
        <f t="shared" si="2"/>
        <v>0</v>
      </c>
      <c r="E36" s="25">
        <v>0</v>
      </c>
      <c r="F36" s="25">
        <v>0</v>
      </c>
      <c r="G36" s="25">
        <v>0</v>
      </c>
      <c r="H36" s="25">
        <v>0</v>
      </c>
      <c r="I36" s="25">
        <v>0</v>
      </c>
      <c r="J36" s="25">
        <v>0</v>
      </c>
      <c r="K36" s="154">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88">
        <f t="shared" si="3"/>
        <v>0</v>
      </c>
      <c r="AG36" s="88">
        <f t="shared" si="4"/>
        <v>0</v>
      </c>
    </row>
    <row r="37" spans="1:33" x14ac:dyDescent="0.25">
      <c r="A37" s="78" t="s">
        <v>361</v>
      </c>
      <c r="B37" s="93" t="s">
        <v>362</v>
      </c>
      <c r="C37" s="25">
        <f t="shared" si="1"/>
        <v>0</v>
      </c>
      <c r="D37" s="25">
        <f t="shared" si="2"/>
        <v>0</v>
      </c>
      <c r="E37" s="25">
        <v>0</v>
      </c>
      <c r="F37" s="25">
        <v>0</v>
      </c>
      <c r="G37" s="25">
        <v>0</v>
      </c>
      <c r="H37" s="25">
        <v>0</v>
      </c>
      <c r="I37" s="25">
        <v>0</v>
      </c>
      <c r="J37" s="25">
        <v>0</v>
      </c>
      <c r="K37" s="154">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88">
        <f t="shared" si="3"/>
        <v>0</v>
      </c>
      <c r="AG37" s="88">
        <f t="shared" si="4"/>
        <v>0</v>
      </c>
    </row>
    <row r="38" spans="1:33" x14ac:dyDescent="0.25">
      <c r="A38" s="78" t="s">
        <v>363</v>
      </c>
      <c r="B38" s="93" t="s">
        <v>364</v>
      </c>
      <c r="C38" s="25">
        <f t="shared" si="1"/>
        <v>0</v>
      </c>
      <c r="D38" s="25">
        <f t="shared" si="2"/>
        <v>0</v>
      </c>
      <c r="E38" s="25">
        <v>0</v>
      </c>
      <c r="F38" s="25">
        <v>0</v>
      </c>
      <c r="G38" s="25">
        <v>0</v>
      </c>
      <c r="H38" s="25">
        <v>0</v>
      </c>
      <c r="I38" s="25">
        <v>0</v>
      </c>
      <c r="J38" s="25">
        <v>0</v>
      </c>
      <c r="K38" s="154">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88">
        <f t="shared" si="3"/>
        <v>0</v>
      </c>
      <c r="AG38" s="88">
        <f t="shared" si="4"/>
        <v>0</v>
      </c>
    </row>
    <row r="39" spans="1:33" ht="31.5" x14ac:dyDescent="0.25">
      <c r="A39" s="78" t="s">
        <v>365</v>
      </c>
      <c r="B39" s="90" t="s">
        <v>366</v>
      </c>
      <c r="C39" s="25">
        <f t="shared" si="1"/>
        <v>0</v>
      </c>
      <c r="D39" s="25">
        <f t="shared" si="2"/>
        <v>0</v>
      </c>
      <c r="E39" s="25">
        <v>0</v>
      </c>
      <c r="F39" s="25">
        <v>0</v>
      </c>
      <c r="G39" s="25">
        <v>0</v>
      </c>
      <c r="H39" s="25">
        <v>0</v>
      </c>
      <c r="I39" s="25">
        <v>0</v>
      </c>
      <c r="J39" s="25">
        <v>0</v>
      </c>
      <c r="K39" s="154">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88">
        <f t="shared" si="3"/>
        <v>0</v>
      </c>
      <c r="AG39" s="88">
        <f t="shared" si="4"/>
        <v>0</v>
      </c>
    </row>
    <row r="40" spans="1:33" ht="31.5" x14ac:dyDescent="0.25">
      <c r="A40" s="78" t="s">
        <v>367</v>
      </c>
      <c r="B40" s="90" t="s">
        <v>368</v>
      </c>
      <c r="C40" s="25">
        <f t="shared" si="1"/>
        <v>0</v>
      </c>
      <c r="D40" s="25">
        <f t="shared" si="2"/>
        <v>0</v>
      </c>
      <c r="E40" s="25">
        <v>0</v>
      </c>
      <c r="F40" s="25">
        <v>0</v>
      </c>
      <c r="G40" s="25">
        <v>0</v>
      </c>
      <c r="H40" s="25">
        <v>0</v>
      </c>
      <c r="I40" s="25">
        <v>0</v>
      </c>
      <c r="J40" s="25">
        <v>0</v>
      </c>
      <c r="K40" s="154">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88">
        <f t="shared" si="3"/>
        <v>0</v>
      </c>
      <c r="AG40" s="88">
        <f t="shared" si="4"/>
        <v>0</v>
      </c>
    </row>
    <row r="41" spans="1:33" x14ac:dyDescent="0.25">
      <c r="A41" s="78" t="s">
        <v>369</v>
      </c>
      <c r="B41" s="90" t="s">
        <v>370</v>
      </c>
      <c r="C41" s="25">
        <f t="shared" si="1"/>
        <v>0</v>
      </c>
      <c r="D41" s="25">
        <f t="shared" si="2"/>
        <v>0</v>
      </c>
      <c r="E41" s="25">
        <v>0</v>
      </c>
      <c r="F41" s="25">
        <v>0</v>
      </c>
      <c r="G41" s="25">
        <v>0</v>
      </c>
      <c r="H41" s="25">
        <v>0</v>
      </c>
      <c r="I41" s="25">
        <v>0</v>
      </c>
      <c r="J41" s="25">
        <v>0</v>
      </c>
      <c r="K41" s="154">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88">
        <f t="shared" si="3"/>
        <v>0</v>
      </c>
      <c r="AG41" s="88">
        <f t="shared" si="4"/>
        <v>0</v>
      </c>
    </row>
    <row r="42" spans="1:33" x14ac:dyDescent="0.25">
      <c r="A42" s="78" t="s">
        <v>371</v>
      </c>
      <c r="B42" s="93" t="s">
        <v>372</v>
      </c>
      <c r="C42" s="25">
        <f t="shared" si="1"/>
        <v>0</v>
      </c>
      <c r="D42" s="25">
        <f t="shared" si="2"/>
        <v>0</v>
      </c>
      <c r="E42" s="25">
        <v>0</v>
      </c>
      <c r="F42" s="25">
        <v>0</v>
      </c>
      <c r="G42" s="25">
        <v>0</v>
      </c>
      <c r="H42" s="25">
        <v>0</v>
      </c>
      <c r="I42" s="25">
        <v>0</v>
      </c>
      <c r="J42" s="25">
        <v>0</v>
      </c>
      <c r="K42" s="154">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88">
        <f t="shared" si="3"/>
        <v>0</v>
      </c>
      <c r="AG42" s="88">
        <f t="shared" si="4"/>
        <v>0</v>
      </c>
    </row>
    <row r="43" spans="1:33" x14ac:dyDescent="0.25">
      <c r="A43" s="78" t="s">
        <v>373</v>
      </c>
      <c r="B43" s="93" t="s">
        <v>374</v>
      </c>
      <c r="C43" s="25">
        <f t="shared" si="1"/>
        <v>0</v>
      </c>
      <c r="D43" s="25">
        <f t="shared" si="2"/>
        <v>0</v>
      </c>
      <c r="E43" s="25">
        <v>0</v>
      </c>
      <c r="F43" s="25">
        <v>0</v>
      </c>
      <c r="G43" s="25">
        <v>0</v>
      </c>
      <c r="H43" s="25">
        <v>0</v>
      </c>
      <c r="I43" s="25">
        <v>0</v>
      </c>
      <c r="J43" s="25">
        <v>0</v>
      </c>
      <c r="K43" s="154">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88">
        <f t="shared" si="3"/>
        <v>0</v>
      </c>
      <c r="AG43" s="88">
        <f>N43+R43+V43+Z43+AD43</f>
        <v>0</v>
      </c>
    </row>
    <row r="44" spans="1:33" x14ac:dyDescent="0.25">
      <c r="A44" s="78" t="s">
        <v>375</v>
      </c>
      <c r="B44" s="93" t="s">
        <v>376</v>
      </c>
      <c r="C44" s="25">
        <f t="shared" si="1"/>
        <v>0</v>
      </c>
      <c r="D44" s="25">
        <f t="shared" si="2"/>
        <v>0</v>
      </c>
      <c r="E44" s="25">
        <v>0</v>
      </c>
      <c r="F44" s="25">
        <v>0</v>
      </c>
      <c r="G44" s="25">
        <v>0</v>
      </c>
      <c r="H44" s="25">
        <v>0</v>
      </c>
      <c r="I44" s="25">
        <v>0</v>
      </c>
      <c r="J44" s="25">
        <v>0</v>
      </c>
      <c r="K44" s="154">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88">
        <f t="shared" si="3"/>
        <v>0</v>
      </c>
      <c r="AG44" s="88">
        <f t="shared" si="4"/>
        <v>0</v>
      </c>
    </row>
    <row r="45" spans="1:33" s="6" customFormat="1" x14ac:dyDescent="0.25">
      <c r="A45" s="74" t="s">
        <v>16</v>
      </c>
      <c r="B45" s="87" t="s">
        <v>377</v>
      </c>
      <c r="C45" s="88">
        <f t="shared" si="1"/>
        <v>0</v>
      </c>
      <c r="D45" s="88">
        <f t="shared" si="2"/>
        <v>0</v>
      </c>
      <c r="E45" s="88">
        <v>0</v>
      </c>
      <c r="F45" s="88">
        <v>0</v>
      </c>
      <c r="G45" s="88">
        <v>0</v>
      </c>
      <c r="H45" s="88">
        <v>0</v>
      </c>
      <c r="I45" s="88">
        <v>0</v>
      </c>
      <c r="J45" s="88">
        <v>0</v>
      </c>
      <c r="K45" s="153">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c r="AF45" s="88">
        <f t="shared" si="3"/>
        <v>0</v>
      </c>
      <c r="AG45" s="88">
        <f t="shared" si="4"/>
        <v>0</v>
      </c>
    </row>
    <row r="46" spans="1:33" x14ac:dyDescent="0.25">
      <c r="A46" s="78" t="s">
        <v>378</v>
      </c>
      <c r="B46" s="90" t="s">
        <v>379</v>
      </c>
      <c r="C46" s="25">
        <f t="shared" si="1"/>
        <v>0</v>
      </c>
      <c r="D46" s="25">
        <f t="shared" si="2"/>
        <v>0</v>
      </c>
      <c r="E46" s="25">
        <v>0</v>
      </c>
      <c r="F46" s="25">
        <v>0</v>
      </c>
      <c r="G46" s="25">
        <v>0</v>
      </c>
      <c r="H46" s="25">
        <v>0</v>
      </c>
      <c r="I46" s="25">
        <v>0</v>
      </c>
      <c r="J46" s="25">
        <v>0</v>
      </c>
      <c r="K46" s="154">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88">
        <f t="shared" si="3"/>
        <v>0</v>
      </c>
      <c r="AG46" s="88">
        <f t="shared" si="4"/>
        <v>0</v>
      </c>
    </row>
    <row r="47" spans="1:33" x14ac:dyDescent="0.25">
      <c r="A47" s="78" t="s">
        <v>380</v>
      </c>
      <c r="B47" s="90" t="s">
        <v>362</v>
      </c>
      <c r="C47" s="25">
        <f t="shared" si="1"/>
        <v>0</v>
      </c>
      <c r="D47" s="25">
        <f t="shared" si="2"/>
        <v>0</v>
      </c>
      <c r="E47" s="25">
        <v>0</v>
      </c>
      <c r="F47" s="25">
        <v>0</v>
      </c>
      <c r="G47" s="25">
        <v>0</v>
      </c>
      <c r="H47" s="25">
        <v>0</v>
      </c>
      <c r="I47" s="25">
        <v>0</v>
      </c>
      <c r="J47" s="25">
        <v>0</v>
      </c>
      <c r="K47" s="154">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88">
        <f t="shared" si="3"/>
        <v>0</v>
      </c>
      <c r="AG47" s="88">
        <f t="shared" si="4"/>
        <v>0</v>
      </c>
    </row>
    <row r="48" spans="1:33" x14ac:dyDescent="0.25">
      <c r="A48" s="78" t="s">
        <v>381</v>
      </c>
      <c r="B48" s="90" t="s">
        <v>364</v>
      </c>
      <c r="C48" s="25">
        <f t="shared" si="1"/>
        <v>0</v>
      </c>
      <c r="D48" s="25">
        <f t="shared" si="2"/>
        <v>0</v>
      </c>
      <c r="E48" s="25">
        <v>0</v>
      </c>
      <c r="F48" s="25">
        <v>0</v>
      </c>
      <c r="G48" s="25">
        <v>0</v>
      </c>
      <c r="H48" s="25">
        <v>0</v>
      </c>
      <c r="I48" s="25">
        <v>0</v>
      </c>
      <c r="J48" s="25">
        <v>0</v>
      </c>
      <c r="K48" s="154">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88">
        <f t="shared" si="3"/>
        <v>0</v>
      </c>
      <c r="AG48" s="88">
        <f t="shared" si="4"/>
        <v>0</v>
      </c>
    </row>
    <row r="49" spans="1:33" ht="31.5" x14ac:dyDescent="0.25">
      <c r="A49" s="78" t="s">
        <v>382</v>
      </c>
      <c r="B49" s="90" t="s">
        <v>366</v>
      </c>
      <c r="C49" s="25">
        <f t="shared" si="1"/>
        <v>0</v>
      </c>
      <c r="D49" s="25">
        <f t="shared" si="2"/>
        <v>0</v>
      </c>
      <c r="E49" s="25">
        <v>0</v>
      </c>
      <c r="F49" s="25">
        <v>0</v>
      </c>
      <c r="G49" s="25">
        <v>0</v>
      </c>
      <c r="H49" s="25">
        <v>0</v>
      </c>
      <c r="I49" s="25">
        <v>0</v>
      </c>
      <c r="J49" s="25">
        <v>0</v>
      </c>
      <c r="K49" s="154">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88">
        <f t="shared" si="3"/>
        <v>0</v>
      </c>
      <c r="AG49" s="88">
        <f t="shared" si="4"/>
        <v>0</v>
      </c>
    </row>
    <row r="50" spans="1:33" ht="31.5" x14ac:dyDescent="0.25">
      <c r="A50" s="78" t="s">
        <v>383</v>
      </c>
      <c r="B50" s="90" t="s">
        <v>368</v>
      </c>
      <c r="C50" s="25">
        <f t="shared" si="1"/>
        <v>0</v>
      </c>
      <c r="D50" s="25">
        <f t="shared" si="2"/>
        <v>0</v>
      </c>
      <c r="E50" s="25">
        <v>0</v>
      </c>
      <c r="F50" s="25">
        <v>0</v>
      </c>
      <c r="G50" s="25">
        <v>0</v>
      </c>
      <c r="H50" s="25">
        <v>0</v>
      </c>
      <c r="I50" s="25">
        <v>0</v>
      </c>
      <c r="J50" s="25">
        <v>0</v>
      </c>
      <c r="K50" s="154">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88">
        <f t="shared" si="3"/>
        <v>0</v>
      </c>
      <c r="AG50" s="88">
        <f t="shared" si="4"/>
        <v>0</v>
      </c>
    </row>
    <row r="51" spans="1:33" x14ac:dyDescent="0.25">
      <c r="A51" s="78" t="s">
        <v>384</v>
      </c>
      <c r="B51" s="90" t="s">
        <v>370</v>
      </c>
      <c r="C51" s="25">
        <f t="shared" si="1"/>
        <v>0</v>
      </c>
      <c r="D51" s="25">
        <f t="shared" si="2"/>
        <v>0</v>
      </c>
      <c r="E51" s="25">
        <v>0</v>
      </c>
      <c r="F51" s="25">
        <v>0</v>
      </c>
      <c r="G51" s="25">
        <v>0</v>
      </c>
      <c r="H51" s="25">
        <v>0</v>
      </c>
      <c r="I51" s="25">
        <v>0</v>
      </c>
      <c r="J51" s="25">
        <v>0</v>
      </c>
      <c r="K51" s="154">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88">
        <f t="shared" si="3"/>
        <v>0</v>
      </c>
      <c r="AG51" s="88">
        <f t="shared" si="4"/>
        <v>0</v>
      </c>
    </row>
    <row r="52" spans="1:33" x14ac:dyDescent="0.25">
      <c r="A52" s="78" t="s">
        <v>385</v>
      </c>
      <c r="B52" s="93" t="s">
        <v>372</v>
      </c>
      <c r="C52" s="25">
        <f t="shared" si="1"/>
        <v>0</v>
      </c>
      <c r="D52" s="25">
        <f t="shared" si="2"/>
        <v>0</v>
      </c>
      <c r="E52" s="25">
        <v>0</v>
      </c>
      <c r="F52" s="25">
        <v>0</v>
      </c>
      <c r="G52" s="25">
        <v>0</v>
      </c>
      <c r="H52" s="25">
        <v>0</v>
      </c>
      <c r="I52" s="25">
        <v>0</v>
      </c>
      <c r="J52" s="25">
        <v>0</v>
      </c>
      <c r="K52" s="154">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88">
        <f t="shared" si="3"/>
        <v>0</v>
      </c>
      <c r="AG52" s="88">
        <f t="shared" si="4"/>
        <v>0</v>
      </c>
    </row>
    <row r="53" spans="1:33" x14ac:dyDescent="0.25">
      <c r="A53" s="78" t="s">
        <v>386</v>
      </c>
      <c r="B53" s="93" t="s">
        <v>374</v>
      </c>
      <c r="C53" s="25">
        <f t="shared" si="1"/>
        <v>0</v>
      </c>
      <c r="D53" s="25">
        <f t="shared" si="2"/>
        <v>0</v>
      </c>
      <c r="E53" s="25">
        <v>0</v>
      </c>
      <c r="F53" s="25">
        <v>0</v>
      </c>
      <c r="G53" s="25">
        <v>0</v>
      </c>
      <c r="H53" s="25">
        <v>0</v>
      </c>
      <c r="I53" s="25">
        <v>0</v>
      </c>
      <c r="J53" s="25">
        <v>0</v>
      </c>
      <c r="K53" s="154">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88">
        <f t="shared" si="3"/>
        <v>0</v>
      </c>
      <c r="AG53" s="88">
        <f t="shared" si="4"/>
        <v>0</v>
      </c>
    </row>
    <row r="54" spans="1:33" x14ac:dyDescent="0.25">
      <c r="A54" s="78" t="s">
        <v>387</v>
      </c>
      <c r="B54" s="93" t="s">
        <v>376</v>
      </c>
      <c r="C54" s="25">
        <f t="shared" si="1"/>
        <v>0</v>
      </c>
      <c r="D54" s="25">
        <f t="shared" si="2"/>
        <v>0</v>
      </c>
      <c r="E54" s="25">
        <v>0</v>
      </c>
      <c r="F54" s="25">
        <v>0</v>
      </c>
      <c r="G54" s="25">
        <v>0</v>
      </c>
      <c r="H54" s="25">
        <v>0</v>
      </c>
      <c r="I54" s="25">
        <v>0</v>
      </c>
      <c r="J54" s="25">
        <v>0</v>
      </c>
      <c r="K54" s="154">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88">
        <f t="shared" si="3"/>
        <v>0</v>
      </c>
      <c r="AG54" s="88">
        <f t="shared" si="4"/>
        <v>0</v>
      </c>
    </row>
    <row r="55" spans="1:33" s="6" customFormat="1" ht="35.25" customHeight="1" x14ac:dyDescent="0.25">
      <c r="A55" s="74" t="s">
        <v>18</v>
      </c>
      <c r="B55" s="87" t="s">
        <v>388</v>
      </c>
      <c r="C55" s="88">
        <f t="shared" si="1"/>
        <v>0</v>
      </c>
      <c r="D55" s="88">
        <f t="shared" si="2"/>
        <v>0</v>
      </c>
      <c r="E55" s="88">
        <v>0</v>
      </c>
      <c r="F55" s="88">
        <v>0</v>
      </c>
      <c r="G55" s="88">
        <v>0</v>
      </c>
      <c r="H55" s="88">
        <v>0</v>
      </c>
      <c r="I55" s="88">
        <v>0</v>
      </c>
      <c r="J55" s="88">
        <v>0</v>
      </c>
      <c r="K55" s="153">
        <v>0</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88">
        <v>0</v>
      </c>
      <c r="AC55" s="88">
        <v>0</v>
      </c>
      <c r="AD55" s="88">
        <v>0</v>
      </c>
      <c r="AE55" s="88">
        <v>0</v>
      </c>
      <c r="AF55" s="88">
        <f t="shared" si="3"/>
        <v>0</v>
      </c>
      <c r="AG55" s="88">
        <f t="shared" si="4"/>
        <v>0</v>
      </c>
    </row>
    <row r="56" spans="1:33" ht="21.75" customHeight="1" x14ac:dyDescent="0.25">
      <c r="A56" s="78" t="s">
        <v>389</v>
      </c>
      <c r="B56" s="90" t="s">
        <v>390</v>
      </c>
      <c r="C56" s="88">
        <f t="shared" si="1"/>
        <v>0</v>
      </c>
      <c r="D56" s="88">
        <f t="shared" si="2"/>
        <v>0</v>
      </c>
      <c r="E56" s="25">
        <v>0</v>
      </c>
      <c r="F56" s="25">
        <v>0</v>
      </c>
      <c r="G56" s="25">
        <v>0</v>
      </c>
      <c r="H56" s="25">
        <v>0</v>
      </c>
      <c r="I56" s="25">
        <v>0</v>
      </c>
      <c r="J56" s="25">
        <v>0</v>
      </c>
      <c r="K56" s="154">
        <v>0</v>
      </c>
      <c r="L56" s="25">
        <v>0</v>
      </c>
      <c r="M56" s="25">
        <v>0</v>
      </c>
      <c r="N56" s="154">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88">
        <f t="shared" si="3"/>
        <v>0</v>
      </c>
      <c r="AG56" s="88">
        <f t="shared" si="4"/>
        <v>0</v>
      </c>
    </row>
    <row r="57" spans="1:33" x14ac:dyDescent="0.25">
      <c r="A57" s="78" t="s">
        <v>391</v>
      </c>
      <c r="B57" s="90" t="s">
        <v>392</v>
      </c>
      <c r="C57" s="25">
        <f t="shared" si="1"/>
        <v>0</v>
      </c>
      <c r="D57" s="25">
        <f t="shared" si="2"/>
        <v>0</v>
      </c>
      <c r="E57" s="25">
        <v>0</v>
      </c>
      <c r="F57" s="25">
        <v>0</v>
      </c>
      <c r="G57" s="25">
        <v>0</v>
      </c>
      <c r="H57" s="25">
        <v>0</v>
      </c>
      <c r="I57" s="25">
        <v>0</v>
      </c>
      <c r="J57" s="25">
        <v>0</v>
      </c>
      <c r="K57" s="154">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88">
        <f t="shared" si="3"/>
        <v>0</v>
      </c>
      <c r="AG57" s="88">
        <f t="shared" si="4"/>
        <v>0</v>
      </c>
    </row>
    <row r="58" spans="1:33" x14ac:dyDescent="0.25">
      <c r="A58" s="78" t="s">
        <v>393</v>
      </c>
      <c r="B58" s="93" t="s">
        <v>394</v>
      </c>
      <c r="C58" s="25">
        <f t="shared" si="1"/>
        <v>0</v>
      </c>
      <c r="D58" s="25">
        <f t="shared" si="2"/>
        <v>0</v>
      </c>
      <c r="E58" s="94">
        <v>0</v>
      </c>
      <c r="F58" s="94">
        <v>0</v>
      </c>
      <c r="G58" s="94">
        <v>0</v>
      </c>
      <c r="H58" s="25">
        <v>0</v>
      </c>
      <c r="I58" s="25">
        <v>0</v>
      </c>
      <c r="J58" s="25">
        <v>0</v>
      </c>
      <c r="K58" s="154">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88">
        <f t="shared" si="3"/>
        <v>0</v>
      </c>
      <c r="AG58" s="88">
        <f t="shared" si="4"/>
        <v>0</v>
      </c>
    </row>
    <row r="59" spans="1:33" x14ac:dyDescent="0.25">
      <c r="A59" s="78" t="s">
        <v>395</v>
      </c>
      <c r="B59" s="93" t="s">
        <v>396</v>
      </c>
      <c r="C59" s="25">
        <f t="shared" si="1"/>
        <v>0</v>
      </c>
      <c r="D59" s="25">
        <f t="shared" si="2"/>
        <v>0</v>
      </c>
      <c r="E59" s="25">
        <v>0</v>
      </c>
      <c r="F59" s="25">
        <v>0</v>
      </c>
      <c r="G59" s="25">
        <v>0</v>
      </c>
      <c r="H59" s="25">
        <v>0</v>
      </c>
      <c r="I59" s="25">
        <v>0</v>
      </c>
      <c r="J59" s="25">
        <v>0</v>
      </c>
      <c r="K59" s="154">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88">
        <f t="shared" si="3"/>
        <v>0</v>
      </c>
      <c r="AG59" s="88">
        <f t="shared" si="4"/>
        <v>0</v>
      </c>
    </row>
    <row r="60" spans="1:33" x14ac:dyDescent="0.25">
      <c r="A60" s="78" t="s">
        <v>397</v>
      </c>
      <c r="B60" s="93" t="s">
        <v>398</v>
      </c>
      <c r="C60" s="25">
        <f t="shared" si="1"/>
        <v>0</v>
      </c>
      <c r="D60" s="25">
        <f t="shared" si="2"/>
        <v>0</v>
      </c>
      <c r="E60" s="94">
        <v>0</v>
      </c>
      <c r="F60" s="94">
        <v>0</v>
      </c>
      <c r="G60" s="94">
        <v>0</v>
      </c>
      <c r="H60" s="94">
        <v>0</v>
      </c>
      <c r="I60" s="25">
        <v>0</v>
      </c>
      <c r="J60" s="25">
        <v>0</v>
      </c>
      <c r="K60" s="154">
        <v>0</v>
      </c>
      <c r="L60" s="94">
        <v>0</v>
      </c>
      <c r="M60" s="25">
        <v>0</v>
      </c>
      <c r="N60" s="94">
        <v>0</v>
      </c>
      <c r="O60" s="25">
        <v>0</v>
      </c>
      <c r="P60" s="94">
        <v>0</v>
      </c>
      <c r="Q60" s="25">
        <v>0</v>
      </c>
      <c r="R60" s="94">
        <v>0</v>
      </c>
      <c r="S60" s="25">
        <v>0</v>
      </c>
      <c r="T60" s="94">
        <v>0</v>
      </c>
      <c r="U60" s="25">
        <v>0</v>
      </c>
      <c r="V60" s="94">
        <v>0</v>
      </c>
      <c r="W60" s="25">
        <v>0</v>
      </c>
      <c r="X60" s="94">
        <v>0</v>
      </c>
      <c r="Y60" s="25">
        <v>0</v>
      </c>
      <c r="Z60" s="94">
        <v>0</v>
      </c>
      <c r="AA60" s="25">
        <v>0</v>
      </c>
      <c r="AB60" s="94">
        <v>0</v>
      </c>
      <c r="AC60" s="25">
        <v>0</v>
      </c>
      <c r="AD60" s="94">
        <v>0</v>
      </c>
      <c r="AE60" s="25">
        <v>0</v>
      </c>
      <c r="AF60" s="88">
        <f t="shared" si="3"/>
        <v>0</v>
      </c>
      <c r="AG60" s="88">
        <f t="shared" si="4"/>
        <v>0</v>
      </c>
    </row>
    <row r="61" spans="1:33" x14ac:dyDescent="0.25">
      <c r="A61" s="78" t="s">
        <v>399</v>
      </c>
      <c r="B61" s="93" t="s">
        <v>372</v>
      </c>
      <c r="C61" s="25">
        <f t="shared" si="1"/>
        <v>0</v>
      </c>
      <c r="D61" s="25">
        <f t="shared" si="2"/>
        <v>0</v>
      </c>
      <c r="E61" s="25">
        <v>0</v>
      </c>
      <c r="F61" s="25">
        <v>0</v>
      </c>
      <c r="G61" s="25">
        <v>0</v>
      </c>
      <c r="H61" s="25">
        <v>0</v>
      </c>
      <c r="I61" s="25">
        <v>0</v>
      </c>
      <c r="J61" s="25">
        <v>0</v>
      </c>
      <c r="K61" s="154">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88">
        <f t="shared" si="3"/>
        <v>0</v>
      </c>
      <c r="AG61" s="88">
        <f t="shared" si="4"/>
        <v>0</v>
      </c>
    </row>
    <row r="62" spans="1:33" x14ac:dyDescent="0.25">
      <c r="A62" s="78" t="s">
        <v>400</v>
      </c>
      <c r="B62" s="93" t="s">
        <v>374</v>
      </c>
      <c r="C62" s="25">
        <f t="shared" si="1"/>
        <v>0</v>
      </c>
      <c r="D62" s="25">
        <f t="shared" si="2"/>
        <v>0</v>
      </c>
      <c r="E62" s="25">
        <v>0</v>
      </c>
      <c r="F62" s="25">
        <v>0</v>
      </c>
      <c r="G62" s="25">
        <v>0</v>
      </c>
      <c r="H62" s="25">
        <v>0</v>
      </c>
      <c r="I62" s="25">
        <v>0</v>
      </c>
      <c r="J62" s="25">
        <v>0</v>
      </c>
      <c r="K62" s="154">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88">
        <f t="shared" si="3"/>
        <v>0</v>
      </c>
      <c r="AG62" s="88">
        <f t="shared" si="4"/>
        <v>0</v>
      </c>
    </row>
    <row r="63" spans="1:33" x14ac:dyDescent="0.25">
      <c r="A63" s="78" t="s">
        <v>401</v>
      </c>
      <c r="B63" s="93" t="s">
        <v>376</v>
      </c>
      <c r="C63" s="25">
        <f t="shared" si="1"/>
        <v>0</v>
      </c>
      <c r="D63" s="25">
        <f t="shared" si="2"/>
        <v>0</v>
      </c>
      <c r="E63" s="25">
        <v>0</v>
      </c>
      <c r="F63" s="25">
        <v>0</v>
      </c>
      <c r="G63" s="25">
        <v>0</v>
      </c>
      <c r="H63" s="25">
        <v>0</v>
      </c>
      <c r="I63" s="25">
        <v>0</v>
      </c>
      <c r="J63" s="25">
        <v>0</v>
      </c>
      <c r="K63" s="154">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88">
        <f t="shared" si="3"/>
        <v>0</v>
      </c>
      <c r="AG63" s="88">
        <f t="shared" si="4"/>
        <v>0</v>
      </c>
    </row>
    <row r="64" spans="1:33" s="6" customFormat="1" ht="36.75" customHeight="1" x14ac:dyDescent="0.25">
      <c r="A64" s="74" t="s">
        <v>20</v>
      </c>
      <c r="B64" s="95" t="s">
        <v>402</v>
      </c>
      <c r="C64" s="88">
        <f t="shared" si="1"/>
        <v>0</v>
      </c>
      <c r="D64" s="88">
        <f t="shared" si="2"/>
        <v>0</v>
      </c>
      <c r="E64" s="96">
        <v>0</v>
      </c>
      <c r="F64" s="96">
        <v>0</v>
      </c>
      <c r="G64" s="96">
        <v>0</v>
      </c>
      <c r="H64" s="96">
        <v>0</v>
      </c>
      <c r="I64" s="96">
        <v>0</v>
      </c>
      <c r="J64" s="88">
        <v>0</v>
      </c>
      <c r="K64" s="15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c r="AF64" s="88">
        <f t="shared" si="3"/>
        <v>0</v>
      </c>
      <c r="AG64" s="88">
        <f t="shared" si="4"/>
        <v>0</v>
      </c>
    </row>
    <row r="65" spans="1:33" s="6" customFormat="1" x14ac:dyDescent="0.25">
      <c r="A65" s="74" t="s">
        <v>22</v>
      </c>
      <c r="B65" s="87" t="s">
        <v>403</v>
      </c>
      <c r="C65" s="25">
        <f t="shared" si="1"/>
        <v>0</v>
      </c>
      <c r="D65" s="25">
        <f t="shared" si="2"/>
        <v>0</v>
      </c>
      <c r="E65" s="88">
        <v>0</v>
      </c>
      <c r="F65" s="88">
        <v>0</v>
      </c>
      <c r="G65" s="88">
        <v>0</v>
      </c>
      <c r="H65" s="88">
        <v>0</v>
      </c>
      <c r="I65" s="88">
        <v>0</v>
      </c>
      <c r="J65" s="88">
        <v>0</v>
      </c>
      <c r="K65" s="153">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c r="AF65" s="88">
        <f t="shared" si="3"/>
        <v>0</v>
      </c>
      <c r="AG65" s="88">
        <f t="shared" si="4"/>
        <v>0</v>
      </c>
    </row>
    <row r="66" spans="1:33" x14ac:dyDescent="0.25">
      <c r="A66" s="78" t="s">
        <v>404</v>
      </c>
      <c r="B66" s="97" t="s">
        <v>379</v>
      </c>
      <c r="C66" s="25">
        <f t="shared" si="1"/>
        <v>0</v>
      </c>
      <c r="D66" s="25">
        <f t="shared" si="2"/>
        <v>0</v>
      </c>
      <c r="E66" s="25">
        <v>0</v>
      </c>
      <c r="F66" s="25">
        <v>0</v>
      </c>
      <c r="G66" s="25">
        <v>0</v>
      </c>
      <c r="H66" s="25">
        <v>0</v>
      </c>
      <c r="I66" s="25">
        <v>0</v>
      </c>
      <c r="J66" s="25">
        <v>0</v>
      </c>
      <c r="K66" s="154">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88">
        <f t="shared" si="3"/>
        <v>0</v>
      </c>
      <c r="AG66" s="88">
        <f t="shared" si="4"/>
        <v>0</v>
      </c>
    </row>
    <row r="67" spans="1:33" x14ac:dyDescent="0.25">
      <c r="A67" s="78" t="s">
        <v>405</v>
      </c>
      <c r="B67" s="97" t="s">
        <v>362</v>
      </c>
      <c r="C67" s="25">
        <f t="shared" si="1"/>
        <v>0</v>
      </c>
      <c r="D67" s="25">
        <f t="shared" si="2"/>
        <v>0</v>
      </c>
      <c r="E67" s="25">
        <v>0</v>
      </c>
      <c r="F67" s="25">
        <v>0</v>
      </c>
      <c r="G67" s="25">
        <v>0</v>
      </c>
      <c r="H67" s="25">
        <v>0</v>
      </c>
      <c r="I67" s="25">
        <v>0</v>
      </c>
      <c r="J67" s="25">
        <v>0</v>
      </c>
      <c r="K67" s="154">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88">
        <f t="shared" si="3"/>
        <v>0</v>
      </c>
      <c r="AG67" s="88">
        <f t="shared" si="4"/>
        <v>0</v>
      </c>
    </row>
    <row r="68" spans="1:33" x14ac:dyDescent="0.25">
      <c r="A68" s="78" t="s">
        <v>406</v>
      </c>
      <c r="B68" s="97" t="s">
        <v>364</v>
      </c>
      <c r="C68" s="25">
        <f t="shared" si="1"/>
        <v>0</v>
      </c>
      <c r="D68" s="25">
        <f t="shared" si="2"/>
        <v>0</v>
      </c>
      <c r="E68" s="25">
        <v>0</v>
      </c>
      <c r="F68" s="25">
        <v>0</v>
      </c>
      <c r="G68" s="25">
        <v>0</v>
      </c>
      <c r="H68" s="25">
        <v>0</v>
      </c>
      <c r="I68" s="25">
        <v>0</v>
      </c>
      <c r="J68" s="25">
        <v>0</v>
      </c>
      <c r="K68" s="154">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88">
        <f t="shared" si="3"/>
        <v>0</v>
      </c>
      <c r="AG68" s="88">
        <f t="shared" si="4"/>
        <v>0</v>
      </c>
    </row>
    <row r="69" spans="1:33" x14ac:dyDescent="0.25">
      <c r="A69" s="78" t="s">
        <v>407</v>
      </c>
      <c r="B69" s="97" t="s">
        <v>408</v>
      </c>
      <c r="C69" s="25">
        <f t="shared" si="1"/>
        <v>0</v>
      </c>
      <c r="D69" s="25">
        <f t="shared" si="2"/>
        <v>0</v>
      </c>
      <c r="E69" s="25">
        <v>0</v>
      </c>
      <c r="F69" s="25">
        <v>0</v>
      </c>
      <c r="G69" s="25">
        <v>0</v>
      </c>
      <c r="H69" s="25">
        <v>0</v>
      </c>
      <c r="I69" s="25">
        <v>0</v>
      </c>
      <c r="J69" s="25">
        <v>0</v>
      </c>
      <c r="K69" s="154">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88">
        <f t="shared" si="3"/>
        <v>0</v>
      </c>
      <c r="AG69" s="88">
        <f t="shared" si="4"/>
        <v>0</v>
      </c>
    </row>
    <row r="70" spans="1:33" x14ac:dyDescent="0.25">
      <c r="A70" s="78" t="s">
        <v>409</v>
      </c>
      <c r="B70" s="93" t="s">
        <v>372</v>
      </c>
      <c r="C70" s="25">
        <f t="shared" si="1"/>
        <v>0</v>
      </c>
      <c r="D70" s="25">
        <f t="shared" si="2"/>
        <v>0</v>
      </c>
      <c r="E70" s="25">
        <v>0</v>
      </c>
      <c r="F70" s="25">
        <v>0</v>
      </c>
      <c r="G70" s="25">
        <v>0</v>
      </c>
      <c r="H70" s="25">
        <v>0</v>
      </c>
      <c r="I70" s="25">
        <v>0</v>
      </c>
      <c r="J70" s="25">
        <v>0</v>
      </c>
      <c r="K70" s="154">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88">
        <f t="shared" si="3"/>
        <v>0</v>
      </c>
      <c r="AG70" s="88">
        <f t="shared" si="4"/>
        <v>0</v>
      </c>
    </row>
    <row r="71" spans="1:33" x14ac:dyDescent="0.25">
      <c r="A71" s="78" t="s">
        <v>410</v>
      </c>
      <c r="B71" s="93" t="s">
        <v>374</v>
      </c>
      <c r="C71" s="25">
        <f t="shared" si="1"/>
        <v>0</v>
      </c>
      <c r="D71" s="25">
        <f t="shared" si="2"/>
        <v>0</v>
      </c>
      <c r="E71" s="25">
        <v>0</v>
      </c>
      <c r="F71" s="25">
        <v>0</v>
      </c>
      <c r="G71" s="25">
        <v>0</v>
      </c>
      <c r="H71" s="25">
        <v>0</v>
      </c>
      <c r="I71" s="25">
        <v>0</v>
      </c>
      <c r="J71" s="25">
        <v>0</v>
      </c>
      <c r="K71" s="154">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88">
        <f t="shared" si="3"/>
        <v>0</v>
      </c>
      <c r="AG71" s="88">
        <f t="shared" si="4"/>
        <v>0</v>
      </c>
    </row>
    <row r="72" spans="1:33" x14ac:dyDescent="0.25">
      <c r="A72" s="78" t="s">
        <v>411</v>
      </c>
      <c r="B72" s="93" t="s">
        <v>376</v>
      </c>
      <c r="C72" s="25">
        <f t="shared" si="1"/>
        <v>0</v>
      </c>
      <c r="D72" s="25">
        <f t="shared" si="2"/>
        <v>0</v>
      </c>
      <c r="E72" s="25">
        <v>0</v>
      </c>
      <c r="F72" s="25">
        <v>0</v>
      </c>
      <c r="G72" s="25">
        <v>0</v>
      </c>
      <c r="H72" s="25">
        <v>0</v>
      </c>
      <c r="I72" s="25">
        <v>0</v>
      </c>
      <c r="J72" s="25">
        <v>0</v>
      </c>
      <c r="K72" s="154">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88">
        <f t="shared" si="3"/>
        <v>0</v>
      </c>
      <c r="AG72" s="88">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view="pageBreakPreview" topLeftCell="A10" zoomScale="85" zoomScaleNormal="55" zoomScaleSheetLayoutView="85" workbookViewId="0">
      <selection activeCell="H23" sqref="H23:H24"/>
    </sheetView>
  </sheetViews>
  <sheetFormatPr defaultColWidth="9.140625" defaultRowHeight="15" x14ac:dyDescent="0.25"/>
  <cols>
    <col min="1" max="1" width="11.42578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42578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42578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42578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20__ г. №___</v>
      </c>
    </row>
    <row r="4" spans="1:50" ht="18.75" x14ac:dyDescent="0.3">
      <c r="AX4" s="4"/>
    </row>
    <row r="5" spans="1:50" ht="18.75" customHeight="1" x14ac:dyDescent="0.25">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row>
    <row r="6" spans="1:50" ht="18.75" x14ac:dyDescent="0.3">
      <c r="AX6" s="4"/>
    </row>
    <row r="7" spans="1:50" ht="18.75" x14ac:dyDescent="0.25">
      <c r="A7" s="234" t="s">
        <v>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row>
    <row r="8" spans="1:50"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c r="AW8" s="234"/>
      <c r="AX8" s="234"/>
    </row>
    <row r="9" spans="1:50" s="98" customFormat="1" ht="15.75"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c r="AW9" s="235"/>
      <c r="AX9" s="235"/>
    </row>
    <row r="10" spans="1:50" ht="15.75" x14ac:dyDescent="0.25">
      <c r="A10" s="230" t="s">
        <v>3</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c r="AW10" s="230"/>
      <c r="AX10" s="230"/>
    </row>
    <row r="11" spans="1:50"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c r="AW11" s="234"/>
      <c r="AX11" s="234"/>
    </row>
    <row r="12" spans="1:50" s="98" customFormat="1" ht="15.75" x14ac:dyDescent="0.25">
      <c r="A12" s="235" t="str">
        <f>'1. паспорт местоположение'!$A$12</f>
        <v>Р_СГЭС_15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c r="AW12" s="235"/>
      <c r="AX12" s="235"/>
    </row>
    <row r="13" spans="1:50" ht="15.75" x14ac:dyDescent="0.25">
      <c r="A13" s="230" t="s">
        <v>4</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c r="AW13" s="230"/>
      <c r="AX13" s="230"/>
    </row>
    <row r="14" spans="1:50"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c r="AW14" s="239"/>
      <c r="AX14" s="239"/>
    </row>
    <row r="15" spans="1:50" s="98" customFormat="1" ht="15.75" x14ac:dyDescent="0.25">
      <c r="A15" s="235" t="str">
        <f>'1. паспорт местоположение'!$A$15</f>
        <v>Строительство ВЛ-0,4кВ АО «Соликамский завод Урал» (строительно-монтажные работы воздушной линии, протяженностью 0,45 км)</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row>
    <row r="16" spans="1:50" ht="15.75" x14ac:dyDescent="0.25">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row>
    <row r="17" spans="1:50"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row>
    <row r="18" spans="1:50"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c r="AX18" s="268"/>
    </row>
    <row r="19" spans="1:50"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c r="AX19" s="268"/>
    </row>
    <row r="20" spans="1:50"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c r="AX20" s="268"/>
    </row>
    <row r="21" spans="1:50" x14ac:dyDescent="0.25">
      <c r="A21" s="299" t="s">
        <v>412</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c r="AW21" s="299"/>
      <c r="AX21" s="299"/>
    </row>
    <row r="22" spans="1:50" ht="58.5" customHeight="1" x14ac:dyDescent="0.25">
      <c r="A22" s="241" t="s">
        <v>413</v>
      </c>
      <c r="B22" s="301" t="s">
        <v>414</v>
      </c>
      <c r="C22" s="241" t="s">
        <v>415</v>
      </c>
      <c r="D22" s="241" t="s">
        <v>416</v>
      </c>
      <c r="E22" s="271" t="s">
        <v>417</v>
      </c>
      <c r="F22" s="272"/>
      <c r="G22" s="272"/>
      <c r="H22" s="272"/>
      <c r="I22" s="272"/>
      <c r="J22" s="272"/>
      <c r="K22" s="272"/>
      <c r="L22" s="272"/>
      <c r="M22" s="272"/>
      <c r="N22" s="273"/>
      <c r="O22" s="241" t="s">
        <v>418</v>
      </c>
      <c r="P22" s="241" t="s">
        <v>419</v>
      </c>
      <c r="Q22" s="241" t="s">
        <v>420</v>
      </c>
      <c r="R22" s="237" t="s">
        <v>421</v>
      </c>
      <c r="S22" s="237" t="s">
        <v>422</v>
      </c>
      <c r="T22" s="237" t="s">
        <v>423</v>
      </c>
      <c r="U22" s="237" t="s">
        <v>424</v>
      </c>
      <c r="V22" s="237"/>
      <c r="W22" s="297" t="s">
        <v>425</v>
      </c>
      <c r="X22" s="297" t="s">
        <v>426</v>
      </c>
      <c r="Y22" s="237" t="s">
        <v>427</v>
      </c>
      <c r="Z22" s="237" t="s">
        <v>428</v>
      </c>
      <c r="AA22" s="237" t="s">
        <v>429</v>
      </c>
      <c r="AB22" s="298" t="s">
        <v>430</v>
      </c>
      <c r="AC22" s="237" t="s">
        <v>431</v>
      </c>
      <c r="AD22" s="237" t="s">
        <v>432</v>
      </c>
      <c r="AE22" s="237" t="s">
        <v>433</v>
      </c>
      <c r="AF22" s="237" t="s">
        <v>434</v>
      </c>
      <c r="AG22" s="237" t="s">
        <v>435</v>
      </c>
      <c r="AH22" s="237" t="s">
        <v>436</v>
      </c>
      <c r="AI22" s="237"/>
      <c r="AJ22" s="237"/>
      <c r="AK22" s="237"/>
      <c r="AL22" s="237"/>
      <c r="AM22" s="237"/>
      <c r="AN22" s="237" t="s">
        <v>437</v>
      </c>
      <c r="AO22" s="237"/>
      <c r="AP22" s="237"/>
      <c r="AQ22" s="237"/>
      <c r="AR22" s="237" t="s">
        <v>438</v>
      </c>
      <c r="AS22" s="237"/>
      <c r="AT22" s="237" t="s">
        <v>439</v>
      </c>
      <c r="AU22" s="237" t="s">
        <v>440</v>
      </c>
      <c r="AV22" s="237" t="s">
        <v>441</v>
      </c>
      <c r="AW22" s="237" t="s">
        <v>442</v>
      </c>
      <c r="AX22" s="291" t="s">
        <v>443</v>
      </c>
    </row>
    <row r="23" spans="1:50" ht="64.5" customHeight="1" x14ac:dyDescent="0.25">
      <c r="A23" s="300"/>
      <c r="B23" s="302"/>
      <c r="C23" s="300"/>
      <c r="D23" s="300"/>
      <c r="E23" s="293" t="s">
        <v>444</v>
      </c>
      <c r="F23" s="287" t="s">
        <v>392</v>
      </c>
      <c r="G23" s="287" t="s">
        <v>394</v>
      </c>
      <c r="H23" s="287" t="s">
        <v>396</v>
      </c>
      <c r="I23" s="295" t="s">
        <v>445</v>
      </c>
      <c r="J23" s="295" t="s">
        <v>446</v>
      </c>
      <c r="K23" s="295" t="s">
        <v>447</v>
      </c>
      <c r="L23" s="287" t="s">
        <v>372</v>
      </c>
      <c r="M23" s="287" t="s">
        <v>374</v>
      </c>
      <c r="N23" s="287" t="s">
        <v>376</v>
      </c>
      <c r="O23" s="300"/>
      <c r="P23" s="300"/>
      <c r="Q23" s="300"/>
      <c r="R23" s="237"/>
      <c r="S23" s="237"/>
      <c r="T23" s="237"/>
      <c r="U23" s="289" t="s">
        <v>263</v>
      </c>
      <c r="V23" s="289" t="s">
        <v>448</v>
      </c>
      <c r="W23" s="297"/>
      <c r="X23" s="297"/>
      <c r="Y23" s="237"/>
      <c r="Z23" s="237"/>
      <c r="AA23" s="237"/>
      <c r="AB23" s="237"/>
      <c r="AC23" s="237"/>
      <c r="AD23" s="237"/>
      <c r="AE23" s="237"/>
      <c r="AF23" s="237"/>
      <c r="AG23" s="237"/>
      <c r="AH23" s="237" t="s">
        <v>449</v>
      </c>
      <c r="AI23" s="237"/>
      <c r="AJ23" s="237" t="s">
        <v>450</v>
      </c>
      <c r="AK23" s="237"/>
      <c r="AL23" s="241" t="s">
        <v>451</v>
      </c>
      <c r="AM23" s="241" t="s">
        <v>452</v>
      </c>
      <c r="AN23" s="241" t="s">
        <v>453</v>
      </c>
      <c r="AO23" s="241" t="s">
        <v>454</v>
      </c>
      <c r="AP23" s="241" t="s">
        <v>455</v>
      </c>
      <c r="AQ23" s="241" t="s">
        <v>456</v>
      </c>
      <c r="AR23" s="241" t="s">
        <v>457</v>
      </c>
      <c r="AS23" s="248" t="s">
        <v>448</v>
      </c>
      <c r="AT23" s="237"/>
      <c r="AU23" s="237"/>
      <c r="AV23" s="237"/>
      <c r="AW23" s="237"/>
      <c r="AX23" s="292"/>
    </row>
    <row r="24" spans="1:50" ht="96.75" customHeight="1" x14ac:dyDescent="0.25">
      <c r="A24" s="242"/>
      <c r="B24" s="303"/>
      <c r="C24" s="242"/>
      <c r="D24" s="242"/>
      <c r="E24" s="294"/>
      <c r="F24" s="288"/>
      <c r="G24" s="288"/>
      <c r="H24" s="288"/>
      <c r="I24" s="296"/>
      <c r="J24" s="296"/>
      <c r="K24" s="296"/>
      <c r="L24" s="288"/>
      <c r="M24" s="288"/>
      <c r="N24" s="288"/>
      <c r="O24" s="242"/>
      <c r="P24" s="242"/>
      <c r="Q24" s="242"/>
      <c r="R24" s="237"/>
      <c r="S24" s="237"/>
      <c r="T24" s="237"/>
      <c r="U24" s="290"/>
      <c r="V24" s="290"/>
      <c r="W24" s="297"/>
      <c r="X24" s="297"/>
      <c r="Y24" s="237"/>
      <c r="Z24" s="237"/>
      <c r="AA24" s="237"/>
      <c r="AB24" s="237"/>
      <c r="AC24" s="237"/>
      <c r="AD24" s="237"/>
      <c r="AE24" s="237"/>
      <c r="AF24" s="237"/>
      <c r="AG24" s="237"/>
      <c r="AH24" s="26" t="s">
        <v>458</v>
      </c>
      <c r="AI24" s="26" t="s">
        <v>459</v>
      </c>
      <c r="AJ24" s="62" t="s">
        <v>263</v>
      </c>
      <c r="AK24" s="62" t="s">
        <v>448</v>
      </c>
      <c r="AL24" s="242"/>
      <c r="AM24" s="242"/>
      <c r="AN24" s="242"/>
      <c r="AO24" s="242"/>
      <c r="AP24" s="242"/>
      <c r="AQ24" s="242"/>
      <c r="AR24" s="242"/>
      <c r="AS24" s="250"/>
      <c r="AT24" s="237"/>
      <c r="AU24" s="237"/>
      <c r="AV24" s="237"/>
      <c r="AW24" s="237"/>
      <c r="AX24" s="292"/>
    </row>
    <row r="25" spans="1:50" s="100" customFormat="1" ht="11.25" x14ac:dyDescent="0.2">
      <c r="A25" s="99">
        <v>1</v>
      </c>
      <c r="B25" s="99">
        <v>2</v>
      </c>
      <c r="C25" s="99">
        <v>3</v>
      </c>
      <c r="D25" s="99">
        <v>4</v>
      </c>
      <c r="E25" s="99">
        <v>5</v>
      </c>
      <c r="F25" s="99">
        <v>6</v>
      </c>
      <c r="G25" s="99">
        <v>7</v>
      </c>
      <c r="H25" s="99">
        <v>8</v>
      </c>
      <c r="I25" s="99">
        <v>9</v>
      </c>
      <c r="J25" s="99">
        <v>10</v>
      </c>
      <c r="K25" s="99">
        <v>11</v>
      </c>
      <c r="L25" s="99">
        <f>K25+1</f>
        <v>12</v>
      </c>
      <c r="M25" s="99">
        <v>12</v>
      </c>
      <c r="N25" s="99">
        <v>12</v>
      </c>
      <c r="O25" s="99">
        <f t="shared" ref="O25:AX25" si="0">N25+1</f>
        <v>13</v>
      </c>
      <c r="P25" s="99">
        <f t="shared" si="0"/>
        <v>14</v>
      </c>
      <c r="Q25" s="99">
        <f t="shared" si="0"/>
        <v>15</v>
      </c>
      <c r="R25" s="99">
        <f t="shared" si="0"/>
        <v>16</v>
      </c>
      <c r="S25" s="99">
        <f t="shared" si="0"/>
        <v>17</v>
      </c>
      <c r="T25" s="99">
        <f t="shared" si="0"/>
        <v>18</v>
      </c>
      <c r="U25" s="99">
        <f t="shared" si="0"/>
        <v>19</v>
      </c>
      <c r="V25" s="99">
        <f t="shared" si="0"/>
        <v>20</v>
      </c>
      <c r="W25" s="99">
        <f t="shared" si="0"/>
        <v>21</v>
      </c>
      <c r="X25" s="99">
        <f t="shared" si="0"/>
        <v>22</v>
      </c>
      <c r="Y25" s="99">
        <f t="shared" si="0"/>
        <v>23</v>
      </c>
      <c r="Z25" s="99">
        <f t="shared" si="0"/>
        <v>24</v>
      </c>
      <c r="AA25" s="99">
        <f t="shared" si="0"/>
        <v>25</v>
      </c>
      <c r="AB25" s="99">
        <f t="shared" si="0"/>
        <v>26</v>
      </c>
      <c r="AC25" s="99">
        <f t="shared" si="0"/>
        <v>27</v>
      </c>
      <c r="AD25" s="99">
        <f t="shared" si="0"/>
        <v>28</v>
      </c>
      <c r="AE25" s="99">
        <f t="shared" si="0"/>
        <v>29</v>
      </c>
      <c r="AF25" s="99">
        <f t="shared" si="0"/>
        <v>30</v>
      </c>
      <c r="AG25" s="99">
        <f t="shared" si="0"/>
        <v>31</v>
      </c>
      <c r="AH25" s="99">
        <f t="shared" si="0"/>
        <v>32</v>
      </c>
      <c r="AI25" s="99">
        <f t="shared" si="0"/>
        <v>33</v>
      </c>
      <c r="AJ25" s="99">
        <f t="shared" si="0"/>
        <v>34</v>
      </c>
      <c r="AK25" s="99">
        <f t="shared" si="0"/>
        <v>35</v>
      </c>
      <c r="AL25" s="99">
        <f t="shared" si="0"/>
        <v>36</v>
      </c>
      <c r="AM25" s="99">
        <f t="shared" si="0"/>
        <v>37</v>
      </c>
      <c r="AN25" s="99">
        <f t="shared" si="0"/>
        <v>38</v>
      </c>
      <c r="AO25" s="99">
        <f t="shared" si="0"/>
        <v>39</v>
      </c>
      <c r="AP25" s="99">
        <f t="shared" si="0"/>
        <v>40</v>
      </c>
      <c r="AQ25" s="99">
        <f t="shared" si="0"/>
        <v>41</v>
      </c>
      <c r="AR25" s="99">
        <f t="shared" si="0"/>
        <v>42</v>
      </c>
      <c r="AS25" s="99">
        <f t="shared" si="0"/>
        <v>43</v>
      </c>
      <c r="AT25" s="99">
        <f t="shared" si="0"/>
        <v>44</v>
      </c>
      <c r="AU25" s="99">
        <f t="shared" si="0"/>
        <v>45</v>
      </c>
      <c r="AV25" s="99">
        <f t="shared" si="0"/>
        <v>46</v>
      </c>
      <c r="AW25" s="99">
        <f t="shared" si="0"/>
        <v>47</v>
      </c>
      <c r="AX25" s="99">
        <f t="shared" si="0"/>
        <v>48</v>
      </c>
    </row>
    <row r="26" spans="1:50" s="100" customFormat="1" ht="48" customHeight="1" x14ac:dyDescent="0.2">
      <c r="A26" s="101"/>
      <c r="B26" s="102"/>
      <c r="C26" s="102"/>
      <c r="D26" s="228"/>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47"/>
      <c r="AG26" s="102"/>
      <c r="AH26" s="102"/>
      <c r="AI26" s="102"/>
      <c r="AJ26" s="102"/>
      <c r="AK26" s="102"/>
      <c r="AL26" s="102"/>
      <c r="AM26" s="102"/>
      <c r="AN26" s="102"/>
      <c r="AO26" s="102"/>
      <c r="AP26" s="102"/>
      <c r="AQ26" s="103"/>
      <c r="AR26" s="102"/>
      <c r="AS26" s="102"/>
      <c r="AT26" s="102"/>
      <c r="AU26" s="102"/>
      <c r="AV26" s="102"/>
      <c r="AW26" s="102"/>
      <c r="AX26" s="102"/>
    </row>
    <row r="28" spans="1:50" x14ac:dyDescent="0.25">
      <c r="D28" s="144"/>
    </row>
    <row r="29" spans="1:50" x14ac:dyDescent="0.25">
      <c r="D29" s="14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view="pageBreakPreview" topLeftCell="A13" zoomScale="80" zoomScaleNormal="80" zoomScaleSheetLayoutView="80" workbookViewId="0">
      <selection activeCell="B65" sqref="B65"/>
    </sheetView>
  </sheetViews>
  <sheetFormatPr defaultColWidth="8.85546875" defaultRowHeight="15.75" x14ac:dyDescent="0.25"/>
  <cols>
    <col min="1" max="2" width="66.140625" style="104" customWidth="1"/>
    <col min="3" max="3" width="20.7109375" style="67" customWidth="1"/>
    <col min="4" max="4" width="11.5703125" bestFit="1" customWidth="1"/>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20__ г. №___</v>
      </c>
    </row>
    <row r="4" spans="1:8" x14ac:dyDescent="0.25">
      <c r="B4" s="69"/>
    </row>
    <row r="5" spans="1:8" ht="18.75" x14ac:dyDescent="0.3">
      <c r="A5" s="306" t="str">
        <f>'1. паспорт местоположение'!$A$5:$C$5</f>
        <v>Год раскрытия информации: 2025 год</v>
      </c>
      <c r="B5" s="306"/>
      <c r="C5" s="105"/>
      <c r="D5" s="105"/>
      <c r="E5" s="105"/>
      <c r="F5" s="105"/>
      <c r="G5" s="105"/>
      <c r="H5" s="105"/>
    </row>
    <row r="6" spans="1:8" ht="18.75" x14ac:dyDescent="0.3">
      <c r="A6" s="106"/>
      <c r="B6" s="106"/>
      <c r="C6" s="106"/>
      <c r="D6" s="106"/>
      <c r="E6" s="106"/>
      <c r="F6" s="106"/>
      <c r="G6" s="106"/>
      <c r="H6" s="106"/>
    </row>
    <row r="7" spans="1:8" ht="18.75" x14ac:dyDescent="0.25">
      <c r="A7" s="234" t="s">
        <v>2</v>
      </c>
      <c r="B7" s="234"/>
      <c r="C7" s="107"/>
      <c r="D7" s="7"/>
      <c r="E7" s="7"/>
      <c r="F7" s="7"/>
      <c r="G7" s="7"/>
      <c r="H7" s="7"/>
    </row>
    <row r="8" spans="1:8" ht="18.75" x14ac:dyDescent="0.25">
      <c r="A8" s="7"/>
      <c r="B8" s="7"/>
      <c r="C8" s="107"/>
      <c r="D8" s="7"/>
      <c r="E8" s="7"/>
      <c r="F8" s="7"/>
      <c r="G8" s="7"/>
      <c r="H8" s="7"/>
    </row>
    <row r="9" spans="1:8"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108"/>
      <c r="D9" s="9"/>
      <c r="E9" s="9"/>
      <c r="F9" s="9"/>
      <c r="G9" s="9"/>
      <c r="H9" s="9"/>
    </row>
    <row r="10" spans="1:8" x14ac:dyDescent="0.25">
      <c r="A10" s="230" t="s">
        <v>3</v>
      </c>
      <c r="B10" s="230"/>
      <c r="C10" s="35"/>
      <c r="D10" s="10"/>
      <c r="E10" s="10"/>
      <c r="F10" s="10"/>
      <c r="G10" s="10"/>
      <c r="H10" s="10"/>
    </row>
    <row r="11" spans="1:8" ht="18.75" x14ac:dyDescent="0.25">
      <c r="A11" s="7"/>
      <c r="B11" s="7"/>
      <c r="C11" s="107"/>
      <c r="D11" s="7"/>
      <c r="E11" s="7"/>
      <c r="F11" s="7"/>
      <c r="G11" s="7"/>
      <c r="H11" s="7"/>
    </row>
    <row r="12" spans="1:8" s="67" customFormat="1" x14ac:dyDescent="0.25">
      <c r="A12" s="235" t="str">
        <f>'1. паспорт местоположение'!$A$12</f>
        <v>Р_СГЭС_15</v>
      </c>
      <c r="B12" s="235"/>
      <c r="C12" s="109"/>
      <c r="D12" s="82"/>
      <c r="E12" s="82"/>
      <c r="F12" s="82"/>
      <c r="G12" s="82"/>
      <c r="H12" s="82"/>
    </row>
    <row r="13" spans="1:8" x14ac:dyDescent="0.25">
      <c r="A13" s="230" t="s">
        <v>4</v>
      </c>
      <c r="B13" s="230"/>
      <c r="C13" s="35"/>
      <c r="D13" s="10"/>
      <c r="E13" s="10"/>
      <c r="F13" s="10"/>
      <c r="G13" s="10"/>
      <c r="H13" s="10"/>
    </row>
    <row r="14" spans="1:8" ht="18.75" x14ac:dyDescent="0.25">
      <c r="A14" s="52"/>
      <c r="B14" s="52"/>
      <c r="C14" s="110"/>
      <c r="D14" s="52"/>
      <c r="E14" s="52"/>
      <c r="F14" s="52"/>
      <c r="G14" s="52"/>
      <c r="H14" s="52"/>
    </row>
    <row r="15" spans="1:8" s="67" customFormat="1" ht="62.25" customHeight="1" x14ac:dyDescent="0.25">
      <c r="A15" s="285" t="str">
        <f>'1. паспорт местоположение'!$A$15</f>
        <v>Строительство ВЛ-0,4кВ АО «Соликамский завод Урал» (строительно-монтажные работы воздушной линии, протяженностью 0,45 км)</v>
      </c>
      <c r="B15" s="285"/>
      <c r="C15" s="109"/>
      <c r="D15" s="82"/>
      <c r="E15" s="82"/>
      <c r="F15" s="82"/>
      <c r="G15" s="82"/>
      <c r="H15" s="82"/>
    </row>
    <row r="16" spans="1:8" x14ac:dyDescent="0.25">
      <c r="A16" s="230" t="s">
        <v>5</v>
      </c>
      <c r="B16" s="230"/>
      <c r="C16" s="35"/>
      <c r="D16" s="10"/>
      <c r="E16" s="10"/>
      <c r="F16" s="10"/>
      <c r="G16" s="10"/>
      <c r="H16" s="10"/>
    </row>
    <row r="17" spans="1:4" s="67" customFormat="1" x14ac:dyDescent="0.25">
      <c r="A17" s="104"/>
      <c r="B17" s="111"/>
    </row>
    <row r="18" spans="1:4" s="67" customFormat="1" ht="33.75" customHeight="1" x14ac:dyDescent="0.25">
      <c r="A18" s="304" t="s">
        <v>460</v>
      </c>
      <c r="B18" s="305"/>
    </row>
    <row r="19" spans="1:4" s="67" customFormat="1" x14ac:dyDescent="0.25">
      <c r="A19" s="104"/>
      <c r="B19" s="69"/>
    </row>
    <row r="20" spans="1:4" s="67" customFormat="1" ht="16.5" thickBot="1" x14ac:dyDescent="0.3">
      <c r="A20" s="104"/>
      <c r="B20" s="66"/>
    </row>
    <row r="21" spans="1:4" s="67" customFormat="1" ht="19.5" customHeight="1" thickBot="1" x14ac:dyDescent="0.3">
      <c r="A21" s="112" t="s">
        <v>461</v>
      </c>
      <c r="B21" s="113" t="str">
        <f>'3.1. паспорт Техсостояние ПС'!B25</f>
        <v>не требуется</v>
      </c>
      <c r="C21" s="141"/>
    </row>
    <row r="22" spans="1:4" s="67" customFormat="1" ht="16.5" thickBot="1" x14ac:dyDescent="0.3">
      <c r="A22" s="112" t="s">
        <v>462</v>
      </c>
      <c r="B22" s="113" t="s">
        <v>525</v>
      </c>
    </row>
    <row r="23" spans="1:4" s="67" customFormat="1" ht="16.5" thickBot="1" x14ac:dyDescent="0.3">
      <c r="A23" s="112" t="s">
        <v>463</v>
      </c>
      <c r="B23" s="113" t="s">
        <v>78</v>
      </c>
    </row>
    <row r="24" spans="1:4" s="67" customFormat="1" ht="77.25" customHeight="1" thickBot="1" x14ac:dyDescent="0.3">
      <c r="A24" s="112" t="s">
        <v>464</v>
      </c>
      <c r="B24" s="113" t="str">
        <f>'3.3 паспорт описание'!C24</f>
        <v>МВ×А-0;
км ВЛ 1-цеп-0;
км ВЛ 2-цеп-0;
км КЛ-0; 
шт. т.у.-0</v>
      </c>
      <c r="C24" s="141"/>
    </row>
    <row r="25" spans="1:4" s="67" customFormat="1" ht="16.5" thickBot="1" x14ac:dyDescent="0.3">
      <c r="A25" s="114" t="s">
        <v>465</v>
      </c>
      <c r="B25" s="113">
        <f>'3.3 паспорт описание'!C29</f>
        <v>2025</v>
      </c>
    </row>
    <row r="26" spans="1:4" s="67" customFormat="1" ht="16.5" thickBot="1" x14ac:dyDescent="0.3">
      <c r="A26" s="115" t="s">
        <v>466</v>
      </c>
      <c r="B26" s="113" t="str">
        <f>'3.3 паспорт описание'!C30</f>
        <v>Р</v>
      </c>
    </row>
    <row r="27" spans="1:4" s="67" customFormat="1" ht="29.25" thickBot="1" x14ac:dyDescent="0.3">
      <c r="A27" s="116" t="s">
        <v>534</v>
      </c>
      <c r="B27" s="152">
        <f>'1. паспорт местоположение'!C47</f>
        <v>0.41593801000000002</v>
      </c>
      <c r="D27" s="146"/>
    </row>
    <row r="28" spans="1:4" s="67" customFormat="1" ht="16.5" thickBot="1" x14ac:dyDescent="0.3">
      <c r="A28" s="118" t="s">
        <v>467</v>
      </c>
      <c r="B28" s="117" t="s">
        <v>527</v>
      </c>
    </row>
    <row r="29" spans="1:4" s="67" customFormat="1" ht="29.25" thickBot="1" x14ac:dyDescent="0.3">
      <c r="A29" s="119" t="s">
        <v>468</v>
      </c>
      <c r="B29" s="120">
        <v>0</v>
      </c>
    </row>
    <row r="30" spans="1:4" s="67" customFormat="1" ht="29.25" thickBot="1" x14ac:dyDescent="0.3">
      <c r="A30" s="119" t="s">
        <v>469</v>
      </c>
      <c r="B30" s="152">
        <v>0</v>
      </c>
    </row>
    <row r="31" spans="1:4" s="67" customFormat="1" ht="16.5" thickBot="1" x14ac:dyDescent="0.3">
      <c r="A31" s="118" t="s">
        <v>470</v>
      </c>
      <c r="B31" s="117" t="s">
        <v>268</v>
      </c>
    </row>
    <row r="32" spans="1:4" s="67" customFormat="1" ht="29.25" thickBot="1" x14ac:dyDescent="0.3">
      <c r="A32" s="119" t="s">
        <v>471</v>
      </c>
      <c r="B32" s="117" t="s">
        <v>513</v>
      </c>
    </row>
    <row r="33" spans="1:2" s="67" customFormat="1" ht="30.75" thickBot="1" x14ac:dyDescent="0.3">
      <c r="A33" s="118" t="s">
        <v>472</v>
      </c>
      <c r="B33" s="117">
        <v>0</v>
      </c>
    </row>
    <row r="34" spans="1:2" s="67" customFormat="1" ht="16.5" thickBot="1" x14ac:dyDescent="0.3">
      <c r="A34" s="118" t="s">
        <v>473</v>
      </c>
      <c r="B34" s="117">
        <v>0</v>
      </c>
    </row>
    <row r="35" spans="1:2" s="67" customFormat="1" ht="16.5" thickBot="1" x14ac:dyDescent="0.3">
      <c r="A35" s="118" t="s">
        <v>474</v>
      </c>
      <c r="B35" s="117">
        <v>0</v>
      </c>
    </row>
    <row r="36" spans="1:2" s="67" customFormat="1" ht="16.5" thickBot="1" x14ac:dyDescent="0.3">
      <c r="A36" s="118" t="s">
        <v>475</v>
      </c>
      <c r="B36" s="117">
        <v>0</v>
      </c>
    </row>
    <row r="37" spans="1:2" s="67" customFormat="1" ht="29.25" thickBot="1" x14ac:dyDescent="0.3">
      <c r="A37" s="119" t="s">
        <v>476</v>
      </c>
      <c r="B37" s="117" t="s">
        <v>514</v>
      </c>
    </row>
    <row r="38" spans="1:2" s="67" customFormat="1" ht="30.75" thickBot="1" x14ac:dyDescent="0.3">
      <c r="A38" s="118" t="s">
        <v>472</v>
      </c>
      <c r="B38" s="117">
        <v>0</v>
      </c>
    </row>
    <row r="39" spans="1:2" s="67" customFormat="1" ht="16.5" thickBot="1" x14ac:dyDescent="0.3">
      <c r="A39" s="118" t="s">
        <v>473</v>
      </c>
      <c r="B39" s="117">
        <v>0</v>
      </c>
    </row>
    <row r="40" spans="1:2" s="67" customFormat="1" ht="16.5" thickBot="1" x14ac:dyDescent="0.3">
      <c r="A40" s="118" t="s">
        <v>474</v>
      </c>
      <c r="B40" s="117">
        <v>0</v>
      </c>
    </row>
    <row r="41" spans="1:2" s="67" customFormat="1" ht="16.5" thickBot="1" x14ac:dyDescent="0.3">
      <c r="A41" s="118" t="s">
        <v>475</v>
      </c>
      <c r="B41" s="117">
        <v>0</v>
      </c>
    </row>
    <row r="42" spans="1:2" s="67" customFormat="1" ht="29.25" thickBot="1" x14ac:dyDescent="0.3">
      <c r="A42" s="119" t="s">
        <v>477</v>
      </c>
      <c r="B42" s="117" t="s">
        <v>514</v>
      </c>
    </row>
    <row r="43" spans="1:2" s="67" customFormat="1" ht="30.75" thickBot="1" x14ac:dyDescent="0.3">
      <c r="A43" s="118" t="s">
        <v>472</v>
      </c>
      <c r="B43" s="117">
        <v>0</v>
      </c>
    </row>
    <row r="44" spans="1:2" s="67" customFormat="1" ht="16.5" thickBot="1" x14ac:dyDescent="0.3">
      <c r="A44" s="118" t="s">
        <v>473</v>
      </c>
      <c r="B44" s="117">
        <v>0</v>
      </c>
    </row>
    <row r="45" spans="1:2" s="67" customFormat="1" ht="16.5" thickBot="1" x14ac:dyDescent="0.3">
      <c r="A45" s="118" t="s">
        <v>474</v>
      </c>
      <c r="B45" s="117">
        <v>0</v>
      </c>
    </row>
    <row r="46" spans="1:2" s="67" customFormat="1" ht="16.5" thickBot="1" x14ac:dyDescent="0.3">
      <c r="A46" s="118" t="s">
        <v>475</v>
      </c>
      <c r="B46" s="117">
        <v>0</v>
      </c>
    </row>
    <row r="47" spans="1:2" s="67" customFormat="1" ht="29.25" thickBot="1" x14ac:dyDescent="0.3">
      <c r="A47" s="121" t="s">
        <v>478</v>
      </c>
      <c r="B47" s="117">
        <v>0</v>
      </c>
    </row>
    <row r="48" spans="1:2" s="67" customFormat="1" ht="16.5" thickBot="1" x14ac:dyDescent="0.3">
      <c r="A48" s="122" t="s">
        <v>470</v>
      </c>
      <c r="B48" s="117" t="s">
        <v>268</v>
      </c>
    </row>
    <row r="49" spans="1:2" s="67" customFormat="1" ht="16.5" thickBot="1" x14ac:dyDescent="0.3">
      <c r="A49" s="122" t="s">
        <v>479</v>
      </c>
      <c r="B49" s="117">
        <v>0</v>
      </c>
    </row>
    <row r="50" spans="1:2" s="67" customFormat="1" ht="16.5" thickBot="1" x14ac:dyDescent="0.3">
      <c r="A50" s="122" t="s">
        <v>480</v>
      </c>
      <c r="B50" s="117">
        <v>0</v>
      </c>
    </row>
    <row r="51" spans="1:2" s="67" customFormat="1" ht="16.5" thickBot="1" x14ac:dyDescent="0.3">
      <c r="A51" s="122" t="s">
        <v>481</v>
      </c>
      <c r="B51" s="117">
        <v>0</v>
      </c>
    </row>
    <row r="52" spans="1:2" s="67" customFormat="1" ht="16.5" thickBot="1" x14ac:dyDescent="0.3">
      <c r="A52" s="119" t="s">
        <v>482</v>
      </c>
      <c r="B52" s="117" t="s">
        <v>515</v>
      </c>
    </row>
    <row r="53" spans="1:2" s="67" customFormat="1" ht="16.5" thickBot="1" x14ac:dyDescent="0.3">
      <c r="A53" s="118" t="s">
        <v>483</v>
      </c>
      <c r="B53" s="117">
        <v>0</v>
      </c>
    </row>
    <row r="54" spans="1:2" s="67" customFormat="1" ht="16.5" thickBot="1" x14ac:dyDescent="0.3">
      <c r="A54" s="118" t="s">
        <v>473</v>
      </c>
      <c r="B54" s="117">
        <v>0</v>
      </c>
    </row>
    <row r="55" spans="1:2" s="67" customFormat="1" ht="16.5" thickBot="1" x14ac:dyDescent="0.3">
      <c r="A55" s="118" t="s">
        <v>484</v>
      </c>
      <c r="B55" s="117">
        <v>0</v>
      </c>
    </row>
    <row r="56" spans="1:2" s="67" customFormat="1" ht="16.5" thickBot="1" x14ac:dyDescent="0.3">
      <c r="A56" s="118" t="s">
        <v>485</v>
      </c>
      <c r="B56" s="117">
        <v>0</v>
      </c>
    </row>
    <row r="57" spans="1:2" s="67" customFormat="1" ht="16.5" thickBot="1" x14ac:dyDescent="0.3">
      <c r="A57" s="119" t="s">
        <v>482</v>
      </c>
      <c r="B57" s="117" t="s">
        <v>515</v>
      </c>
    </row>
    <row r="58" spans="1:2" s="67" customFormat="1" ht="16.5" thickBot="1" x14ac:dyDescent="0.3">
      <c r="A58" s="118" t="s">
        <v>483</v>
      </c>
      <c r="B58" s="117">
        <v>0</v>
      </c>
    </row>
    <row r="59" spans="1:2" s="67" customFormat="1" ht="16.5" thickBot="1" x14ac:dyDescent="0.3">
      <c r="A59" s="118" t="s">
        <v>473</v>
      </c>
      <c r="B59" s="117">
        <v>0</v>
      </c>
    </row>
    <row r="60" spans="1:2" s="67" customFormat="1" ht="16.5" thickBot="1" x14ac:dyDescent="0.3">
      <c r="A60" s="118" t="s">
        <v>484</v>
      </c>
      <c r="B60" s="117">
        <v>0</v>
      </c>
    </row>
    <row r="61" spans="1:2" s="67" customFormat="1" ht="16.5" thickBot="1" x14ac:dyDescent="0.3">
      <c r="A61" s="118" t="s">
        <v>485</v>
      </c>
      <c r="B61" s="117">
        <v>0</v>
      </c>
    </row>
    <row r="62" spans="1:2" s="67" customFormat="1" ht="16.5" thickBot="1" x14ac:dyDescent="0.3">
      <c r="A62" s="114" t="s">
        <v>486</v>
      </c>
      <c r="B62" s="123">
        <v>0</v>
      </c>
    </row>
    <row r="63" spans="1:2" s="67" customFormat="1" ht="16.5" thickBot="1" x14ac:dyDescent="0.3">
      <c r="A63" s="114" t="s">
        <v>487</v>
      </c>
      <c r="B63" s="117">
        <v>0</v>
      </c>
    </row>
    <row r="64" spans="1:2" s="67" customFormat="1" ht="16.5" thickBot="1" x14ac:dyDescent="0.3">
      <c r="A64" s="114" t="s">
        <v>488</v>
      </c>
      <c r="B64" s="117">
        <v>0</v>
      </c>
    </row>
    <row r="65" spans="1:2" s="67" customFormat="1" ht="16.5" thickBot="1" x14ac:dyDescent="0.3">
      <c r="A65" s="115" t="s">
        <v>489</v>
      </c>
      <c r="B65" s="117">
        <f>'1. паспорт местоположение'!C48</f>
        <v>0.34661501</v>
      </c>
    </row>
    <row r="66" spans="1:2" s="67" customFormat="1" x14ac:dyDescent="0.25">
      <c r="A66" s="121" t="s">
        <v>490</v>
      </c>
      <c r="B66" s="124" t="s">
        <v>268</v>
      </c>
    </row>
    <row r="67" spans="1:2" s="67" customFormat="1" x14ac:dyDescent="0.25">
      <c r="A67" s="125" t="s">
        <v>491</v>
      </c>
      <c r="B67" s="126" t="s">
        <v>524</v>
      </c>
    </row>
    <row r="68" spans="1:2" s="67" customFormat="1" x14ac:dyDescent="0.25">
      <c r="A68" s="125" t="s">
        <v>492</v>
      </c>
      <c r="B68" s="126" t="s">
        <v>268</v>
      </c>
    </row>
    <row r="69" spans="1:2" s="67" customFormat="1" x14ac:dyDescent="0.25">
      <c r="A69" s="125" t="s">
        <v>493</v>
      </c>
      <c r="B69" s="126" t="s">
        <v>268</v>
      </c>
    </row>
    <row r="70" spans="1:2" s="67" customFormat="1" x14ac:dyDescent="0.25">
      <c r="A70" s="125" t="s">
        <v>494</v>
      </c>
      <c r="B70" s="126" t="s">
        <v>268</v>
      </c>
    </row>
    <row r="71" spans="1:2" s="67" customFormat="1" x14ac:dyDescent="0.25">
      <c r="A71" s="125" t="s">
        <v>495</v>
      </c>
      <c r="B71" s="126" t="s">
        <v>268</v>
      </c>
    </row>
    <row r="72" spans="1:2" s="67" customFormat="1" ht="16.5" thickBot="1" x14ac:dyDescent="0.3">
      <c r="A72" s="127" t="s">
        <v>496</v>
      </c>
      <c r="B72" s="126" t="s">
        <v>268</v>
      </c>
    </row>
    <row r="73" spans="1:2" s="67" customFormat="1" ht="30.75" thickBot="1" x14ac:dyDescent="0.3">
      <c r="A73" s="122" t="s">
        <v>497</v>
      </c>
      <c r="B73" s="113" t="s">
        <v>516</v>
      </c>
    </row>
    <row r="74" spans="1:2" s="67" customFormat="1" ht="29.25" thickBot="1" x14ac:dyDescent="0.3">
      <c r="A74" s="114" t="s">
        <v>498</v>
      </c>
      <c r="B74" s="128">
        <v>0</v>
      </c>
    </row>
    <row r="75" spans="1:2" s="67" customFormat="1" ht="16.5" thickBot="1" x14ac:dyDescent="0.3">
      <c r="A75" s="122" t="s">
        <v>470</v>
      </c>
      <c r="B75" s="113" t="s">
        <v>268</v>
      </c>
    </row>
    <row r="76" spans="1:2" s="67" customFormat="1" ht="16.5" thickBot="1" x14ac:dyDescent="0.3">
      <c r="A76" s="122" t="s">
        <v>499</v>
      </c>
      <c r="B76" s="128">
        <v>0</v>
      </c>
    </row>
    <row r="77" spans="1:2" s="67" customFormat="1" ht="16.5" thickBot="1" x14ac:dyDescent="0.3">
      <c r="A77" s="122" t="s">
        <v>500</v>
      </c>
      <c r="B77" s="128">
        <v>0</v>
      </c>
    </row>
    <row r="78" spans="1:2" s="67" customFormat="1" ht="16.5" thickBot="1" x14ac:dyDescent="0.3">
      <c r="A78" s="129" t="s">
        <v>501</v>
      </c>
      <c r="B78" s="113" t="s">
        <v>268</v>
      </c>
    </row>
    <row r="79" spans="1:2" s="67" customFormat="1" ht="16.5" thickBot="1" x14ac:dyDescent="0.3">
      <c r="A79" s="114" t="s">
        <v>502</v>
      </c>
      <c r="B79" s="113" t="s">
        <v>268</v>
      </c>
    </row>
    <row r="80" spans="1:2" s="67" customFormat="1" ht="16.5" thickBot="1" x14ac:dyDescent="0.3">
      <c r="A80" s="125" t="s">
        <v>503</v>
      </c>
      <c r="B80" s="113" t="s">
        <v>268</v>
      </c>
    </row>
    <row r="81" spans="1:2" s="67" customFormat="1" ht="16.5" thickBot="1" x14ac:dyDescent="0.3">
      <c r="A81" s="125" t="s">
        <v>504</v>
      </c>
      <c r="B81" s="113" t="s">
        <v>268</v>
      </c>
    </row>
    <row r="82" spans="1:2" s="67" customFormat="1" ht="16.5" thickBot="1" x14ac:dyDescent="0.3">
      <c r="A82" s="125" t="s">
        <v>505</v>
      </c>
      <c r="B82" s="113" t="s">
        <v>268</v>
      </c>
    </row>
    <row r="83" spans="1:2" s="67" customFormat="1" ht="29.25" thickBot="1" x14ac:dyDescent="0.3">
      <c r="A83" s="130" t="s">
        <v>506</v>
      </c>
      <c r="B83" s="113" t="s">
        <v>539</v>
      </c>
    </row>
    <row r="84" spans="1:2" s="67" customFormat="1" ht="28.5" x14ac:dyDescent="0.25">
      <c r="A84" s="121" t="s">
        <v>507</v>
      </c>
      <c r="B84" s="124" t="s">
        <v>268</v>
      </c>
    </row>
    <row r="85" spans="1:2" s="67" customFormat="1" x14ac:dyDescent="0.25">
      <c r="A85" s="125" t="s">
        <v>508</v>
      </c>
      <c r="B85" s="126" t="s">
        <v>268</v>
      </c>
    </row>
    <row r="86" spans="1:2" s="67" customFormat="1" x14ac:dyDescent="0.25">
      <c r="A86" s="125" t="s">
        <v>509</v>
      </c>
      <c r="B86" s="126" t="s">
        <v>268</v>
      </c>
    </row>
    <row r="87" spans="1:2" s="67" customFormat="1" x14ac:dyDescent="0.25">
      <c r="A87" s="125" t="s">
        <v>510</v>
      </c>
      <c r="B87" s="126" t="s">
        <v>268</v>
      </c>
    </row>
    <row r="88" spans="1:2" s="67" customFormat="1" x14ac:dyDescent="0.25">
      <c r="A88" s="125" t="s">
        <v>511</v>
      </c>
      <c r="B88" s="126" t="s">
        <v>268</v>
      </c>
    </row>
    <row r="89" spans="1:2" s="67" customFormat="1" ht="16.5" thickBot="1" x14ac:dyDescent="0.3">
      <c r="A89" s="131" t="s">
        <v>512</v>
      </c>
      <c r="B89" s="132"/>
    </row>
    <row r="92" spans="1:2" s="67" customFormat="1" x14ac:dyDescent="0.25">
      <c r="A92" s="133"/>
      <c r="B92" s="134" t="s">
        <v>268</v>
      </c>
    </row>
    <row r="93" spans="1:2" s="67" customFormat="1" x14ac:dyDescent="0.25">
      <c r="A93" s="104"/>
      <c r="B93" s="135" t="s">
        <v>268</v>
      </c>
    </row>
    <row r="94" spans="1:2" s="67" customFormat="1" x14ac:dyDescent="0.25">
      <c r="A94" s="104"/>
      <c r="B94" s="13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T26"/>
  <sheetViews>
    <sheetView view="pageBreakPreview" topLeftCell="G1" zoomScale="60" zoomScaleNormal="66" workbookViewId="0">
      <selection activeCell="G22" sqref="G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20__ г. №___</v>
      </c>
    </row>
    <row r="4" spans="1:19" s="2" customFormat="1" ht="18.75" customHeight="1" x14ac:dyDescent="0.2">
      <c r="A4" s="233" t="str">
        <f>'1. паспорт местоположение'!$A$5</f>
        <v>Год раскрытия информации: 2025 год</v>
      </c>
      <c r="B4" s="233"/>
      <c r="C4" s="233"/>
      <c r="D4" s="233"/>
      <c r="E4" s="233"/>
      <c r="F4" s="233"/>
      <c r="G4" s="233"/>
      <c r="H4" s="233"/>
      <c r="I4" s="233"/>
      <c r="J4" s="233"/>
      <c r="K4" s="233"/>
      <c r="L4" s="233"/>
      <c r="M4" s="233"/>
      <c r="N4" s="233"/>
      <c r="O4" s="233"/>
      <c r="P4" s="233"/>
      <c r="Q4" s="233"/>
      <c r="R4" s="233"/>
      <c r="S4" s="233"/>
    </row>
    <row r="5" spans="1:19" s="2" customFormat="1" ht="15.75" x14ac:dyDescent="0.2">
      <c r="A5" s="5"/>
    </row>
    <row r="6" spans="1:19" s="2" customFormat="1" ht="18.75" x14ac:dyDescent="0.2">
      <c r="A6" s="234" t="s">
        <v>2</v>
      </c>
      <c r="B6" s="234"/>
      <c r="C6" s="234"/>
      <c r="D6" s="234"/>
      <c r="E6" s="234"/>
      <c r="F6" s="234"/>
      <c r="G6" s="234"/>
      <c r="H6" s="234"/>
      <c r="I6" s="234"/>
      <c r="J6" s="234"/>
      <c r="K6" s="234"/>
      <c r="L6" s="234"/>
      <c r="M6" s="234"/>
      <c r="N6" s="234"/>
      <c r="O6" s="234"/>
      <c r="P6" s="234"/>
      <c r="Q6" s="234"/>
      <c r="R6" s="234"/>
      <c r="S6" s="234"/>
    </row>
    <row r="7" spans="1:19" s="2" customFormat="1" ht="18.75" x14ac:dyDescent="0.2">
      <c r="A7" s="234"/>
      <c r="B7" s="234"/>
      <c r="C7" s="234"/>
      <c r="D7" s="234"/>
      <c r="E7" s="234"/>
      <c r="F7" s="234"/>
      <c r="G7" s="234"/>
      <c r="H7" s="234"/>
      <c r="I7" s="234"/>
      <c r="J7" s="234"/>
      <c r="K7" s="234"/>
      <c r="L7" s="234"/>
      <c r="M7" s="234"/>
      <c r="N7" s="234"/>
      <c r="O7" s="234"/>
      <c r="P7" s="234"/>
      <c r="Q7" s="234"/>
      <c r="R7" s="234"/>
      <c r="S7" s="234"/>
    </row>
    <row r="8" spans="1:19" s="2" customFormat="1" ht="15.75" x14ac:dyDescent="0.2">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row>
    <row r="9" spans="1:19" s="2" customFormat="1" ht="15.75" x14ac:dyDescent="0.2">
      <c r="A9" s="230" t="s">
        <v>3</v>
      </c>
      <c r="B9" s="230"/>
      <c r="C9" s="230"/>
      <c r="D9" s="230"/>
      <c r="E9" s="230"/>
      <c r="F9" s="230"/>
      <c r="G9" s="230"/>
      <c r="H9" s="230"/>
      <c r="I9" s="230"/>
      <c r="J9" s="230"/>
      <c r="K9" s="230"/>
      <c r="L9" s="230"/>
      <c r="M9" s="230"/>
      <c r="N9" s="230"/>
      <c r="O9" s="230"/>
      <c r="P9" s="230"/>
      <c r="Q9" s="230"/>
      <c r="R9" s="230"/>
      <c r="S9" s="230"/>
    </row>
    <row r="10" spans="1:19" s="2" customFormat="1" ht="18.75" x14ac:dyDescent="0.2">
      <c r="A10" s="234"/>
      <c r="B10" s="234"/>
      <c r="C10" s="234"/>
      <c r="D10" s="234"/>
      <c r="E10" s="234"/>
      <c r="F10" s="234"/>
      <c r="G10" s="234"/>
      <c r="H10" s="234"/>
      <c r="I10" s="234"/>
      <c r="J10" s="234"/>
      <c r="K10" s="234"/>
      <c r="L10" s="234"/>
      <c r="M10" s="234"/>
      <c r="N10" s="234"/>
      <c r="O10" s="234"/>
      <c r="P10" s="234"/>
      <c r="Q10" s="234"/>
      <c r="R10" s="234"/>
      <c r="S10" s="234"/>
    </row>
    <row r="11" spans="1:19" s="2" customFormat="1" ht="15.75" x14ac:dyDescent="0.2">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row>
    <row r="12" spans="1:19" s="2" customFormat="1" ht="15.75" x14ac:dyDescent="0.2">
      <c r="A12" s="230" t="s">
        <v>4</v>
      </c>
      <c r="B12" s="230"/>
      <c r="C12" s="230"/>
      <c r="D12" s="230"/>
      <c r="E12" s="230"/>
      <c r="F12" s="230"/>
      <c r="G12" s="230"/>
      <c r="H12" s="230"/>
      <c r="I12" s="230"/>
      <c r="J12" s="230"/>
      <c r="K12" s="230"/>
      <c r="L12" s="230"/>
      <c r="M12" s="230"/>
      <c r="N12" s="230"/>
      <c r="O12" s="230"/>
      <c r="P12" s="230"/>
      <c r="Q12" s="230"/>
      <c r="R12" s="230"/>
      <c r="S12" s="230"/>
    </row>
    <row r="13" spans="1:19" s="2" customFormat="1" ht="15.75" customHeight="1" x14ac:dyDescent="0.2">
      <c r="A13" s="239"/>
      <c r="B13" s="239"/>
      <c r="C13" s="239"/>
      <c r="D13" s="239"/>
      <c r="E13" s="239"/>
      <c r="F13" s="239"/>
      <c r="G13" s="239"/>
      <c r="H13" s="239"/>
      <c r="I13" s="239"/>
      <c r="J13" s="239"/>
      <c r="K13" s="239"/>
      <c r="L13" s="239"/>
      <c r="M13" s="239"/>
      <c r="N13" s="239"/>
      <c r="O13" s="239"/>
      <c r="P13" s="239"/>
      <c r="Q13" s="239"/>
      <c r="R13" s="239"/>
      <c r="S13" s="239"/>
    </row>
    <row r="14" spans="1:19" s="12" customFormat="1" ht="15.75" x14ac:dyDescent="0.2">
      <c r="A14" s="243" t="str">
        <f>'1. паспорт местоположение'!$A$15</f>
        <v>Строительство ВЛ-0,4кВ АО «Соликамский завод Урал» (строительно-монтажные работы воздушной линии, протяженностью 0,45 км)</v>
      </c>
      <c r="B14" s="243"/>
      <c r="C14" s="243"/>
      <c r="D14" s="243"/>
      <c r="E14" s="243"/>
      <c r="F14" s="243"/>
      <c r="G14" s="243"/>
      <c r="H14" s="243"/>
      <c r="I14" s="243"/>
      <c r="J14" s="243"/>
      <c r="K14" s="243"/>
      <c r="L14" s="243"/>
      <c r="M14" s="243"/>
      <c r="N14" s="243"/>
      <c r="O14" s="243"/>
      <c r="P14" s="243"/>
      <c r="Q14" s="243"/>
      <c r="R14" s="243"/>
      <c r="S14" s="243"/>
    </row>
    <row r="15" spans="1:19" s="12" customFormat="1" ht="15" customHeight="1" x14ac:dyDescent="0.2">
      <c r="A15" s="230" t="s">
        <v>5</v>
      </c>
      <c r="B15" s="230"/>
      <c r="C15" s="230"/>
      <c r="D15" s="230"/>
      <c r="E15" s="230"/>
      <c r="F15" s="230"/>
      <c r="G15" s="230"/>
      <c r="H15" s="230"/>
      <c r="I15" s="230"/>
      <c r="J15" s="230"/>
      <c r="K15" s="230"/>
      <c r="L15" s="230"/>
      <c r="M15" s="230"/>
      <c r="N15" s="230"/>
      <c r="O15" s="230"/>
      <c r="P15" s="230"/>
      <c r="Q15" s="230"/>
      <c r="R15" s="230"/>
      <c r="S15" s="230"/>
    </row>
    <row r="16" spans="1:19" s="12" customFormat="1" ht="15" customHeight="1" x14ac:dyDescent="0.2">
      <c r="A16" s="239"/>
      <c r="B16" s="239"/>
      <c r="C16" s="239"/>
      <c r="D16" s="239"/>
      <c r="E16" s="239"/>
      <c r="F16" s="239"/>
      <c r="G16" s="239"/>
      <c r="H16" s="239"/>
      <c r="I16" s="239"/>
      <c r="J16" s="239"/>
      <c r="K16" s="239"/>
      <c r="L16" s="239"/>
      <c r="M16" s="239"/>
      <c r="N16" s="239"/>
      <c r="O16" s="239"/>
      <c r="P16" s="239"/>
      <c r="Q16" s="239"/>
      <c r="R16" s="239"/>
      <c r="S16" s="239"/>
    </row>
    <row r="17" spans="1:20" s="12" customFormat="1" ht="45.75" customHeight="1" x14ac:dyDescent="0.2">
      <c r="A17" s="231" t="s">
        <v>58</v>
      </c>
      <c r="B17" s="231"/>
      <c r="C17" s="231"/>
      <c r="D17" s="231"/>
      <c r="E17" s="231"/>
      <c r="F17" s="231"/>
      <c r="G17" s="231"/>
      <c r="H17" s="231"/>
      <c r="I17" s="231"/>
      <c r="J17" s="231"/>
      <c r="K17" s="231"/>
      <c r="L17" s="231"/>
      <c r="M17" s="231"/>
      <c r="N17" s="231"/>
      <c r="O17" s="231"/>
      <c r="P17" s="231"/>
      <c r="Q17" s="231"/>
      <c r="R17" s="231"/>
      <c r="S17" s="231"/>
    </row>
    <row r="18" spans="1:20" s="1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row>
    <row r="19" spans="1:20" s="12" customFormat="1" ht="54" customHeight="1" x14ac:dyDescent="0.2">
      <c r="A19" s="237" t="s">
        <v>7</v>
      </c>
      <c r="B19" s="237" t="s">
        <v>59</v>
      </c>
      <c r="C19" s="241" t="s">
        <v>60</v>
      </c>
      <c r="D19" s="237" t="s">
        <v>61</v>
      </c>
      <c r="E19" s="237" t="s">
        <v>62</v>
      </c>
      <c r="F19" s="237" t="s">
        <v>63</v>
      </c>
      <c r="G19" s="237" t="s">
        <v>64</v>
      </c>
      <c r="H19" s="237" t="s">
        <v>65</v>
      </c>
      <c r="I19" s="237" t="s">
        <v>66</v>
      </c>
      <c r="J19" s="237" t="s">
        <v>67</v>
      </c>
      <c r="K19" s="237" t="s">
        <v>68</v>
      </c>
      <c r="L19" s="237" t="s">
        <v>69</v>
      </c>
      <c r="M19" s="237" t="s">
        <v>70</v>
      </c>
      <c r="N19" s="237" t="s">
        <v>71</v>
      </c>
      <c r="O19" s="237" t="s">
        <v>72</v>
      </c>
      <c r="P19" s="237" t="s">
        <v>73</v>
      </c>
      <c r="Q19" s="237" t="s">
        <v>74</v>
      </c>
      <c r="R19" s="237"/>
      <c r="S19" s="238" t="s">
        <v>75</v>
      </c>
    </row>
    <row r="20" spans="1:20" s="12" customFormat="1" ht="180.75" customHeight="1" x14ac:dyDescent="0.2">
      <c r="A20" s="237"/>
      <c r="B20" s="237"/>
      <c r="C20" s="242"/>
      <c r="D20" s="237"/>
      <c r="E20" s="237"/>
      <c r="F20" s="237"/>
      <c r="G20" s="237"/>
      <c r="H20" s="237"/>
      <c r="I20" s="237"/>
      <c r="J20" s="237"/>
      <c r="K20" s="237"/>
      <c r="L20" s="237"/>
      <c r="M20" s="237"/>
      <c r="N20" s="237"/>
      <c r="O20" s="237"/>
      <c r="P20" s="237"/>
      <c r="Q20" s="26" t="s">
        <v>76</v>
      </c>
      <c r="R20" s="27" t="s">
        <v>77</v>
      </c>
      <c r="S20" s="238"/>
    </row>
    <row r="21" spans="1:20"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20" s="12" customFormat="1" ht="80.25" customHeight="1" x14ac:dyDescent="0.2">
      <c r="A22" s="26">
        <v>1</v>
      </c>
      <c r="B22" s="139" t="s">
        <v>78</v>
      </c>
      <c r="C22" s="16" t="s">
        <v>78</v>
      </c>
      <c r="D22" s="16" t="s">
        <v>78</v>
      </c>
      <c r="E22" s="16" t="s">
        <v>78</v>
      </c>
      <c r="F22" s="16" t="s">
        <v>78</v>
      </c>
      <c r="G22" s="16" t="s">
        <v>78</v>
      </c>
      <c r="H22" s="139">
        <v>0</v>
      </c>
      <c r="I22" s="139">
        <v>0</v>
      </c>
      <c r="J22" s="16">
        <v>0</v>
      </c>
      <c r="K22" s="16">
        <v>0</v>
      </c>
      <c r="L22" s="16">
        <v>0</v>
      </c>
      <c r="M22" s="16" t="s">
        <v>78</v>
      </c>
      <c r="N22" s="16" t="s">
        <v>78</v>
      </c>
      <c r="O22" s="16" t="s">
        <v>78</v>
      </c>
      <c r="P22" s="16" t="s">
        <v>78</v>
      </c>
      <c r="Q22" s="16" t="s">
        <v>78</v>
      </c>
      <c r="R22" s="16" t="s">
        <v>78</v>
      </c>
      <c r="S22" s="16">
        <v>0</v>
      </c>
      <c r="T22" s="137"/>
    </row>
    <row r="23" spans="1:20" ht="20.25" customHeight="1" x14ac:dyDescent="0.25">
      <c r="A23" s="29"/>
      <c r="B23" s="26" t="s">
        <v>79</v>
      </c>
      <c r="C23" s="26" t="s">
        <v>78</v>
      </c>
      <c r="D23" s="26" t="s">
        <v>78</v>
      </c>
      <c r="E23" s="26" t="s">
        <v>78</v>
      </c>
      <c r="F23" s="26" t="s">
        <v>78</v>
      </c>
      <c r="G23" s="26" t="s">
        <v>78</v>
      </c>
      <c r="H23" s="26" t="s">
        <v>78</v>
      </c>
      <c r="I23" s="26" t="s">
        <v>78</v>
      </c>
      <c r="J23" s="26" t="s">
        <v>78</v>
      </c>
      <c r="K23" s="26" t="s">
        <v>78</v>
      </c>
      <c r="L23" s="26" t="s">
        <v>78</v>
      </c>
      <c r="M23" s="26" t="s">
        <v>78</v>
      </c>
      <c r="N23" s="26" t="s">
        <v>78</v>
      </c>
      <c r="O23" s="26" t="s">
        <v>78</v>
      </c>
      <c r="P23" s="26" t="s">
        <v>78</v>
      </c>
      <c r="Q23" s="26" t="s">
        <v>78</v>
      </c>
      <c r="R23" s="26" t="s">
        <v>78</v>
      </c>
      <c r="S23" s="26" t="s">
        <v>78</v>
      </c>
    </row>
    <row r="25" spans="1:20" x14ac:dyDescent="0.25">
      <c r="Q25" s="142"/>
      <c r="S25" s="142"/>
    </row>
    <row r="26" spans="1:20" x14ac:dyDescent="0.25">
      <c r="S26" s="14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5" zoomScale="85" zoomScaleNormal="85" zoomScaleSheetLayoutView="85" workbookViewId="0">
      <selection activeCell="B25" sqref="B25"/>
    </sheetView>
  </sheetViews>
  <sheetFormatPr defaultColWidth="10.7109375" defaultRowHeight="15.75" x14ac:dyDescent="0.25"/>
  <cols>
    <col min="1" max="1" width="9.42578125" style="30" customWidth="1"/>
    <col min="2" max="3" width="20.7109375" style="30" customWidth="1"/>
    <col min="4" max="4" width="16.140625" style="30" customWidth="1"/>
    <col min="5" max="15" width="11.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16384" width="10.7109375" style="30"/>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20__ г. №___</v>
      </c>
    </row>
    <row r="5" spans="1:20" s="2" customFormat="1" ht="18.75" customHeight="1" x14ac:dyDescent="0.3">
      <c r="A5" s="1"/>
      <c r="T5" s="4"/>
    </row>
    <row r="6" spans="1:20" s="2" customFormat="1" x14ac:dyDescent="0.2">
      <c r="A6" s="233" t="str">
        <f>'1. паспорт местоположение'!$A$5</f>
        <v>Год раскрытия информации: 2025 год</v>
      </c>
      <c r="B6" s="233"/>
      <c r="C6" s="233"/>
      <c r="D6" s="233"/>
      <c r="E6" s="233"/>
      <c r="F6" s="233"/>
      <c r="G6" s="233"/>
      <c r="H6" s="233"/>
      <c r="I6" s="233"/>
      <c r="J6" s="233"/>
      <c r="K6" s="233"/>
      <c r="L6" s="233"/>
      <c r="M6" s="233"/>
      <c r="N6" s="233"/>
      <c r="O6" s="233"/>
      <c r="P6" s="233"/>
      <c r="Q6" s="233"/>
      <c r="R6" s="233"/>
      <c r="S6" s="233"/>
      <c r="T6" s="233"/>
    </row>
    <row r="7" spans="1:20" s="2" customFormat="1" x14ac:dyDescent="0.2">
      <c r="A7" s="5"/>
    </row>
    <row r="8" spans="1:20" s="2" customFormat="1" ht="18.75" x14ac:dyDescent="0.2">
      <c r="A8" s="234" t="s">
        <v>2</v>
      </c>
      <c r="B8" s="234"/>
      <c r="C8" s="234"/>
      <c r="D8" s="234"/>
      <c r="E8" s="234"/>
      <c r="F8" s="234"/>
      <c r="G8" s="234"/>
      <c r="H8" s="234"/>
      <c r="I8" s="234"/>
      <c r="J8" s="234"/>
      <c r="K8" s="234"/>
      <c r="L8" s="234"/>
      <c r="M8" s="234"/>
      <c r="N8" s="234"/>
      <c r="O8" s="234"/>
      <c r="P8" s="234"/>
      <c r="Q8" s="234"/>
      <c r="R8" s="234"/>
      <c r="S8" s="234"/>
      <c r="T8" s="234"/>
    </row>
    <row r="9" spans="1:20" s="2"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2" customFormat="1" ht="18.75" customHeight="1" x14ac:dyDescent="0.2">
      <c r="A10" s="235" t="str">
        <f>'1. паспорт местоположение'!A9:C9</f>
        <v>Пермское краевое государственное унитарное предприятие "Северные краевые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2" customFormat="1" ht="18.75" customHeight="1" x14ac:dyDescent="0.2">
      <c r="A11" s="230" t="s">
        <v>3</v>
      </c>
      <c r="B11" s="230"/>
      <c r="C11" s="230"/>
      <c r="D11" s="230"/>
      <c r="E11" s="230"/>
      <c r="F11" s="230"/>
      <c r="G11" s="230"/>
      <c r="H11" s="230"/>
      <c r="I11" s="230"/>
      <c r="J11" s="230"/>
      <c r="K11" s="230"/>
      <c r="L11" s="230"/>
      <c r="M11" s="230"/>
      <c r="N11" s="230"/>
      <c r="O11" s="230"/>
      <c r="P11" s="230"/>
      <c r="Q11" s="230"/>
      <c r="R11" s="230"/>
      <c r="S11" s="230"/>
      <c r="T11" s="230"/>
    </row>
    <row r="12" spans="1:20" s="2"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2" customFormat="1" ht="18.75" customHeight="1" x14ac:dyDescent="0.2">
      <c r="A13" s="235" t="str">
        <f>'1. паспорт местоположение'!$A$12</f>
        <v>Р_СГЭС_15</v>
      </c>
      <c r="B13" s="235"/>
      <c r="C13" s="235"/>
      <c r="D13" s="235"/>
      <c r="E13" s="235"/>
      <c r="F13" s="235"/>
      <c r="G13" s="235"/>
      <c r="H13" s="235"/>
      <c r="I13" s="235"/>
      <c r="J13" s="235"/>
      <c r="K13" s="235"/>
      <c r="L13" s="235"/>
      <c r="M13" s="235"/>
      <c r="N13" s="235"/>
      <c r="O13" s="235"/>
      <c r="P13" s="235"/>
      <c r="Q13" s="235"/>
      <c r="R13" s="235"/>
      <c r="S13" s="235"/>
      <c r="T13" s="235"/>
    </row>
    <row r="14" spans="1:20" s="2" customFormat="1" ht="18.75" customHeight="1" x14ac:dyDescent="0.2">
      <c r="A14" s="230" t="s">
        <v>4</v>
      </c>
      <c r="B14" s="230"/>
      <c r="C14" s="230"/>
      <c r="D14" s="230"/>
      <c r="E14" s="230"/>
      <c r="F14" s="230"/>
      <c r="G14" s="230"/>
      <c r="H14" s="230"/>
      <c r="I14" s="230"/>
      <c r="J14" s="230"/>
      <c r="K14" s="230"/>
      <c r="L14" s="230"/>
      <c r="M14" s="230"/>
      <c r="N14" s="230"/>
      <c r="O14" s="230"/>
      <c r="P14" s="230"/>
      <c r="Q14" s="230"/>
      <c r="R14" s="230"/>
      <c r="S14" s="230"/>
      <c r="T14" s="230"/>
    </row>
    <row r="15" spans="1:20" s="2" customFormat="1" ht="15.75" customHeight="1" x14ac:dyDescent="0.2">
      <c r="A15" s="239"/>
      <c r="B15" s="239"/>
      <c r="C15" s="239"/>
      <c r="D15" s="239"/>
      <c r="E15" s="239"/>
      <c r="F15" s="239"/>
      <c r="G15" s="239"/>
      <c r="H15" s="239"/>
      <c r="I15" s="239"/>
      <c r="J15" s="239"/>
      <c r="K15" s="239"/>
      <c r="L15" s="239"/>
      <c r="M15" s="239"/>
      <c r="N15" s="239"/>
      <c r="O15" s="239"/>
      <c r="P15" s="239"/>
      <c r="Q15" s="239"/>
      <c r="R15" s="239"/>
      <c r="S15" s="239"/>
      <c r="T15" s="239"/>
    </row>
    <row r="16" spans="1:20" s="12" customFormat="1" ht="45" customHeight="1" x14ac:dyDescent="0.2">
      <c r="A16" s="251" t="str">
        <f>'1. паспорт местоположение'!$A$15</f>
        <v>Строительство ВЛ-0,4кВ АО «Соликамский завод Урал» (строительно-монтажные работы воздушной линии, протяженностью 0,45 км)</v>
      </c>
      <c r="B16" s="251"/>
      <c r="C16" s="251"/>
      <c r="D16" s="251"/>
      <c r="E16" s="251"/>
      <c r="F16" s="251"/>
      <c r="G16" s="251"/>
      <c r="H16" s="251"/>
      <c r="I16" s="251"/>
      <c r="J16" s="251"/>
      <c r="K16" s="251"/>
      <c r="L16" s="251"/>
      <c r="M16" s="251"/>
      <c r="N16" s="251"/>
      <c r="O16" s="251"/>
      <c r="P16" s="251"/>
      <c r="Q16" s="251"/>
      <c r="R16" s="251"/>
      <c r="S16" s="251"/>
      <c r="T16" s="251"/>
    </row>
    <row r="17" spans="1:20" s="12" customFormat="1" ht="15" customHeight="1" x14ac:dyDescent="0.2">
      <c r="A17" s="230" t="s">
        <v>5</v>
      </c>
      <c r="B17" s="230"/>
      <c r="C17" s="230"/>
      <c r="D17" s="230"/>
      <c r="E17" s="230"/>
      <c r="F17" s="230"/>
      <c r="G17" s="230"/>
      <c r="H17" s="230"/>
      <c r="I17" s="230"/>
      <c r="J17" s="230"/>
      <c r="K17" s="230"/>
      <c r="L17" s="230"/>
      <c r="M17" s="230"/>
      <c r="N17" s="230"/>
      <c r="O17" s="230"/>
      <c r="P17" s="230"/>
      <c r="Q17" s="230"/>
      <c r="R17" s="230"/>
      <c r="S17" s="230"/>
      <c r="T17" s="230"/>
    </row>
    <row r="18" spans="1:20" s="1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20" s="12" customFormat="1" ht="15" customHeight="1" x14ac:dyDescent="0.2">
      <c r="A19" s="232" t="s">
        <v>80</v>
      </c>
      <c r="B19" s="232"/>
      <c r="C19" s="232"/>
      <c r="D19" s="232"/>
      <c r="E19" s="232"/>
      <c r="F19" s="232"/>
      <c r="G19" s="232"/>
      <c r="H19" s="232"/>
      <c r="I19" s="232"/>
      <c r="J19" s="232"/>
      <c r="K19" s="232"/>
      <c r="L19" s="232"/>
      <c r="M19" s="232"/>
      <c r="N19" s="232"/>
      <c r="O19" s="232"/>
      <c r="P19" s="232"/>
      <c r="Q19" s="232"/>
      <c r="R19" s="232"/>
      <c r="S19" s="232"/>
      <c r="T19" s="232"/>
    </row>
    <row r="20" spans="1:20" s="31"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20" ht="46.5" customHeight="1" x14ac:dyDescent="0.25">
      <c r="A21" s="246" t="s">
        <v>7</v>
      </c>
      <c r="B21" s="247" t="s">
        <v>81</v>
      </c>
      <c r="C21" s="247"/>
      <c r="D21" s="247" t="s">
        <v>82</v>
      </c>
      <c r="E21" s="247" t="s">
        <v>83</v>
      </c>
      <c r="F21" s="247"/>
      <c r="G21" s="247" t="s">
        <v>84</v>
      </c>
      <c r="H21" s="247"/>
      <c r="I21" s="247" t="s">
        <v>85</v>
      </c>
      <c r="J21" s="247"/>
      <c r="K21" s="248" t="s">
        <v>86</v>
      </c>
      <c r="L21" s="247" t="s">
        <v>87</v>
      </c>
      <c r="M21" s="247"/>
      <c r="N21" s="247" t="s">
        <v>88</v>
      </c>
      <c r="O21" s="247"/>
      <c r="P21" s="247" t="s">
        <v>89</v>
      </c>
      <c r="Q21" s="247" t="s">
        <v>90</v>
      </c>
      <c r="R21" s="247"/>
      <c r="S21" s="247" t="s">
        <v>91</v>
      </c>
      <c r="T21" s="247"/>
    </row>
    <row r="22" spans="1:20" ht="204.75" customHeight="1" x14ac:dyDescent="0.25">
      <c r="A22" s="246"/>
      <c r="B22" s="247"/>
      <c r="C22" s="247"/>
      <c r="D22" s="247"/>
      <c r="E22" s="247"/>
      <c r="F22" s="247"/>
      <c r="G22" s="247"/>
      <c r="H22" s="247"/>
      <c r="I22" s="247"/>
      <c r="J22" s="247"/>
      <c r="K22" s="249"/>
      <c r="L22" s="247"/>
      <c r="M22" s="247"/>
      <c r="N22" s="247"/>
      <c r="O22" s="247"/>
      <c r="P22" s="247"/>
      <c r="Q22" s="32" t="s">
        <v>92</v>
      </c>
      <c r="R22" s="32" t="s">
        <v>93</v>
      </c>
      <c r="S22" s="32" t="s">
        <v>94</v>
      </c>
      <c r="T22" s="32" t="s">
        <v>95</v>
      </c>
    </row>
    <row r="23" spans="1:20" ht="51.75" customHeight="1" x14ac:dyDescent="0.25">
      <c r="A23" s="246"/>
      <c r="B23" s="32" t="s">
        <v>96</v>
      </c>
      <c r="C23" s="32" t="s">
        <v>97</v>
      </c>
      <c r="D23" s="247"/>
      <c r="E23" s="32" t="s">
        <v>96</v>
      </c>
      <c r="F23" s="32" t="s">
        <v>97</v>
      </c>
      <c r="G23" s="32" t="s">
        <v>96</v>
      </c>
      <c r="H23" s="32" t="s">
        <v>97</v>
      </c>
      <c r="I23" s="32" t="s">
        <v>96</v>
      </c>
      <c r="J23" s="32" t="s">
        <v>97</v>
      </c>
      <c r="K23" s="250"/>
      <c r="L23" s="32" t="s">
        <v>96</v>
      </c>
      <c r="M23" s="32" t="s">
        <v>97</v>
      </c>
      <c r="N23" s="32" t="s">
        <v>96</v>
      </c>
      <c r="O23" s="32" t="s">
        <v>97</v>
      </c>
      <c r="P23" s="32" t="s">
        <v>96</v>
      </c>
      <c r="Q23" s="32" t="s">
        <v>96</v>
      </c>
      <c r="R23" s="32" t="s">
        <v>96</v>
      </c>
      <c r="S23" s="32" t="s">
        <v>96</v>
      </c>
      <c r="T23" s="32" t="s">
        <v>96</v>
      </c>
    </row>
    <row r="24" spans="1:20"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20" s="31" customFormat="1" ht="31.5" x14ac:dyDescent="0.25">
      <c r="A25" s="16">
        <v>1</v>
      </c>
      <c r="B25" s="16" t="s">
        <v>98</v>
      </c>
      <c r="C25" s="16" t="s">
        <v>98</v>
      </c>
      <c r="D25" s="16" t="s">
        <v>98</v>
      </c>
      <c r="E25" s="16" t="s">
        <v>98</v>
      </c>
      <c r="F25" s="16" t="s">
        <v>98</v>
      </c>
      <c r="G25" s="16" t="s">
        <v>98</v>
      </c>
      <c r="H25" s="16" t="s">
        <v>98</v>
      </c>
      <c r="I25" s="16" t="s">
        <v>98</v>
      </c>
      <c r="J25" s="16" t="s">
        <v>98</v>
      </c>
      <c r="K25" s="16" t="s">
        <v>98</v>
      </c>
      <c r="L25" s="16" t="s">
        <v>98</v>
      </c>
      <c r="M25" s="16" t="s">
        <v>98</v>
      </c>
      <c r="N25" s="16" t="s">
        <v>98</v>
      </c>
      <c r="O25" s="16" t="s">
        <v>98</v>
      </c>
      <c r="P25" s="16" t="s">
        <v>98</v>
      </c>
      <c r="Q25" s="16" t="s">
        <v>98</v>
      </c>
      <c r="R25" s="16" t="s">
        <v>98</v>
      </c>
      <c r="S25" s="16" t="s">
        <v>98</v>
      </c>
      <c r="T25" s="16" t="s">
        <v>98</v>
      </c>
    </row>
    <row r="26" spans="1:20" s="34" customFormat="1" x14ac:dyDescent="0.25">
      <c r="B26" s="30" t="s">
        <v>99</v>
      </c>
      <c r="C26" s="30"/>
      <c r="D26" s="30"/>
      <c r="E26" s="30"/>
      <c r="F26" s="30"/>
      <c r="G26" s="30"/>
      <c r="H26" s="30"/>
      <c r="I26" s="30"/>
      <c r="J26" s="30"/>
      <c r="K26" s="30"/>
      <c r="L26" s="30"/>
      <c r="M26" s="30"/>
      <c r="N26" s="30"/>
      <c r="O26" s="30"/>
      <c r="P26" s="30"/>
      <c r="Q26" s="30"/>
      <c r="R26" s="30"/>
    </row>
    <row r="27" spans="1:20" x14ac:dyDescent="0.25">
      <c r="B27" s="244" t="s">
        <v>100</v>
      </c>
      <c r="C27" s="244"/>
      <c r="D27" s="244"/>
      <c r="E27" s="244"/>
      <c r="F27" s="244"/>
      <c r="G27" s="244"/>
      <c r="H27" s="244"/>
      <c r="I27" s="244"/>
      <c r="J27" s="244"/>
      <c r="K27" s="244"/>
      <c r="L27" s="244"/>
      <c r="M27" s="244"/>
      <c r="N27" s="244"/>
      <c r="O27" s="244"/>
      <c r="P27" s="244"/>
      <c r="Q27" s="244"/>
      <c r="R27" s="244"/>
    </row>
    <row r="29" spans="1:20" x14ac:dyDescent="0.25">
      <c r="B29" s="35" t="s">
        <v>101</v>
      </c>
      <c r="C29" s="35"/>
      <c r="D29" s="35"/>
      <c r="E29" s="35"/>
      <c r="H29" s="35"/>
      <c r="I29" s="35"/>
      <c r="J29" s="35"/>
      <c r="K29" s="35"/>
      <c r="L29" s="35"/>
      <c r="M29" s="35"/>
      <c r="N29" s="35"/>
      <c r="O29" s="35"/>
      <c r="P29" s="35"/>
      <c r="Q29" s="35"/>
      <c r="R29" s="35"/>
      <c r="S29" s="36"/>
      <c r="T29" s="36"/>
    </row>
    <row r="30" spans="1:20" x14ac:dyDescent="0.25">
      <c r="B30" s="35" t="s">
        <v>102</v>
      </c>
      <c r="C30" s="35"/>
      <c r="D30" s="35"/>
      <c r="E30" s="35"/>
      <c r="H30" s="35"/>
      <c r="I30" s="35"/>
      <c r="J30" s="35"/>
      <c r="K30" s="35"/>
      <c r="L30" s="35"/>
      <c r="M30" s="35"/>
      <c r="N30" s="35"/>
      <c r="O30" s="35"/>
      <c r="P30" s="35"/>
      <c r="Q30" s="35"/>
      <c r="R30" s="35"/>
    </row>
    <row r="31" spans="1:20" x14ac:dyDescent="0.25">
      <c r="B31" s="35" t="s">
        <v>103</v>
      </c>
      <c r="C31" s="35"/>
      <c r="D31" s="35"/>
      <c r="E31" s="35"/>
      <c r="H31" s="35"/>
      <c r="I31" s="35"/>
      <c r="J31" s="35"/>
      <c r="K31" s="35"/>
      <c r="L31" s="35"/>
      <c r="M31" s="35"/>
      <c r="N31" s="35"/>
      <c r="O31" s="35"/>
      <c r="P31" s="35"/>
      <c r="Q31" s="35"/>
      <c r="R31" s="35"/>
    </row>
    <row r="32" spans="1:20" x14ac:dyDescent="0.25">
      <c r="B32" s="35" t="s">
        <v>104</v>
      </c>
      <c r="C32" s="35"/>
      <c r="D32" s="35"/>
      <c r="E32" s="35"/>
      <c r="H32" s="35"/>
      <c r="I32" s="35"/>
      <c r="J32" s="35"/>
      <c r="K32" s="35"/>
      <c r="L32" s="35"/>
      <c r="M32" s="35"/>
      <c r="N32" s="35"/>
      <c r="O32" s="35"/>
      <c r="P32" s="35"/>
      <c r="Q32" s="35"/>
      <c r="R32" s="35"/>
      <c r="S32" s="35"/>
      <c r="T32" s="35"/>
    </row>
    <row r="33" spans="2:20" x14ac:dyDescent="0.25">
      <c r="B33" s="35" t="s">
        <v>105</v>
      </c>
      <c r="C33" s="35"/>
      <c r="D33" s="35"/>
      <c r="E33" s="35"/>
      <c r="H33" s="35"/>
      <c r="I33" s="35"/>
      <c r="J33" s="35"/>
      <c r="K33" s="35"/>
      <c r="L33" s="35"/>
      <c r="M33" s="35"/>
      <c r="N33" s="35"/>
      <c r="O33" s="35"/>
      <c r="P33" s="35"/>
      <c r="Q33" s="35"/>
      <c r="R33" s="35"/>
      <c r="S33" s="35"/>
      <c r="T33" s="35"/>
    </row>
    <row r="34" spans="2:20" x14ac:dyDescent="0.25">
      <c r="B34" s="35" t="s">
        <v>106</v>
      </c>
      <c r="C34" s="35"/>
      <c r="D34" s="35"/>
      <c r="E34" s="35"/>
      <c r="H34" s="35"/>
      <c r="I34" s="35"/>
      <c r="J34" s="35"/>
      <c r="K34" s="35"/>
      <c r="L34" s="35"/>
      <c r="M34" s="35"/>
      <c r="N34" s="35"/>
      <c r="O34" s="35"/>
      <c r="P34" s="35"/>
      <c r="Q34" s="35"/>
      <c r="R34" s="35"/>
      <c r="S34" s="35"/>
      <c r="T34" s="35"/>
    </row>
    <row r="35" spans="2:20" x14ac:dyDescent="0.25">
      <c r="B35" s="35" t="s">
        <v>107</v>
      </c>
      <c r="C35" s="35"/>
      <c r="D35" s="35"/>
      <c r="E35" s="35"/>
      <c r="H35" s="35"/>
      <c r="I35" s="35"/>
      <c r="J35" s="35"/>
      <c r="K35" s="35"/>
      <c r="L35" s="35"/>
      <c r="M35" s="35"/>
      <c r="N35" s="35"/>
      <c r="O35" s="35"/>
      <c r="P35" s="35"/>
      <c r="Q35" s="35"/>
      <c r="R35" s="35"/>
      <c r="S35" s="35"/>
      <c r="T35" s="35"/>
    </row>
    <row r="36" spans="2:20" x14ac:dyDescent="0.25">
      <c r="B36" s="35" t="s">
        <v>108</v>
      </c>
      <c r="C36" s="35"/>
      <c r="D36" s="35"/>
      <c r="E36" s="35"/>
      <c r="H36" s="35"/>
      <c r="I36" s="35"/>
      <c r="J36" s="35"/>
      <c r="K36" s="35"/>
      <c r="L36" s="35"/>
      <c r="M36" s="35"/>
      <c r="N36" s="35"/>
      <c r="O36" s="35"/>
      <c r="P36" s="35"/>
      <c r="Q36" s="35"/>
      <c r="R36" s="35"/>
      <c r="S36" s="35"/>
      <c r="T36" s="35"/>
    </row>
    <row r="37" spans="2:20" x14ac:dyDescent="0.25">
      <c r="B37" s="35" t="s">
        <v>109</v>
      </c>
      <c r="C37" s="35"/>
      <c r="D37" s="35"/>
      <c r="E37" s="35"/>
      <c r="H37" s="35"/>
      <c r="I37" s="35"/>
      <c r="J37" s="35"/>
      <c r="K37" s="35"/>
      <c r="L37" s="35"/>
      <c r="M37" s="35"/>
      <c r="N37" s="35"/>
      <c r="O37" s="35"/>
      <c r="P37" s="35"/>
      <c r="Q37" s="35"/>
      <c r="R37" s="35"/>
      <c r="S37" s="35"/>
      <c r="T37" s="35"/>
    </row>
    <row r="38" spans="2:20" x14ac:dyDescent="0.25">
      <c r="B38" s="35" t="s">
        <v>110</v>
      </c>
      <c r="C38" s="35"/>
      <c r="D38" s="35"/>
      <c r="E38" s="35"/>
      <c r="H38" s="35"/>
      <c r="I38" s="35"/>
      <c r="J38" s="35"/>
      <c r="K38" s="35"/>
      <c r="L38" s="35"/>
      <c r="M38" s="35"/>
      <c r="N38" s="35"/>
      <c r="O38" s="35"/>
      <c r="P38" s="35"/>
      <c r="Q38" s="35"/>
      <c r="R38" s="35"/>
      <c r="S38" s="35"/>
      <c r="T38" s="35"/>
    </row>
    <row r="39" spans="2:20" x14ac:dyDescent="0.25">
      <c r="Q39" s="35"/>
      <c r="R39" s="35"/>
      <c r="S39" s="35"/>
      <c r="T39" s="35"/>
    </row>
    <row r="40" spans="2:20" x14ac:dyDescent="0.25">
      <c r="Q40" s="35"/>
      <c r="R40" s="35"/>
      <c r="S40" s="35"/>
      <c r="T40" s="3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L21:M22"/>
    <mergeCell ref="N21:O22"/>
    <mergeCell ref="P21:P22"/>
    <mergeCell ref="Q21:R21"/>
    <mergeCell ref="S21:T21"/>
    <mergeCell ref="K21:K23"/>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C1" zoomScale="60" zoomScaleNormal="60" workbookViewId="0">
      <selection activeCell="C25" sqref="C25:AA25"/>
    </sheetView>
  </sheetViews>
  <sheetFormatPr defaultColWidth="10.7109375" defaultRowHeight="15.75" x14ac:dyDescent="0.25"/>
  <cols>
    <col min="1" max="1" width="10.7109375" style="30"/>
    <col min="2" max="3" width="23.7109375" style="30" customWidth="1"/>
    <col min="4" max="9" width="13.42578125" style="30" customWidth="1"/>
    <col min="10" max="10" width="20.140625" style="30" customWidth="1"/>
    <col min="11" max="18" width="13.7109375" style="30" customWidth="1"/>
    <col min="19" max="19" width="18.28515625" style="30" customWidth="1"/>
    <col min="20" max="20" width="22.42578125" style="30" customWidth="1"/>
    <col min="21" max="21" width="30.7109375" style="30" customWidth="1"/>
    <col min="22" max="23" width="12.85546875" style="30" customWidth="1"/>
    <col min="24" max="24" width="24.42578125" style="30" customWidth="1"/>
    <col min="25" max="25" width="15.28515625" style="30" customWidth="1"/>
    <col min="26" max="26" width="18.42578125" style="30" customWidth="1"/>
    <col min="27" max="27" width="19.140625" style="30" customWidth="1"/>
    <col min="28" max="16384" width="10.7109375" style="30"/>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20__ г. №___</v>
      </c>
    </row>
    <row r="4" spans="1:27" s="2" customFormat="1" x14ac:dyDescent="0.2">
      <c r="E4" s="5"/>
    </row>
    <row r="5" spans="1:27" s="2" customFormat="1"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2" customFormat="1" x14ac:dyDescent="0.2">
      <c r="A6" s="37"/>
      <c r="B6" s="37"/>
      <c r="C6" s="37"/>
      <c r="D6" s="37"/>
      <c r="E6" s="37"/>
      <c r="F6" s="37"/>
      <c r="G6" s="37"/>
      <c r="H6" s="37"/>
      <c r="I6" s="37"/>
      <c r="J6" s="37"/>
      <c r="K6" s="37"/>
      <c r="L6" s="37"/>
      <c r="M6" s="37"/>
      <c r="N6" s="37"/>
      <c r="O6" s="37"/>
      <c r="P6" s="37"/>
      <c r="Q6" s="37"/>
      <c r="R6" s="37"/>
      <c r="S6" s="37"/>
      <c r="T6" s="37"/>
    </row>
    <row r="7" spans="1:27" s="2" customFormat="1" ht="18.75" x14ac:dyDescent="0.2">
      <c r="A7" s="234" t="s">
        <v>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row>
    <row r="10" spans="1:27" s="2" customFormat="1" ht="18.75" customHeight="1" x14ac:dyDescent="0.2">
      <c r="A10" s="230" t="s">
        <v>3</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row>
    <row r="11" spans="1:27" s="2" customFormat="1" ht="18.75" x14ac:dyDescent="0.2">
      <c r="E11" s="8"/>
      <c r="F11" s="8"/>
      <c r="G11" s="8"/>
      <c r="H11" s="8"/>
      <c r="I11" s="8"/>
      <c r="J11" s="8"/>
      <c r="K11" s="8"/>
      <c r="L11" s="8"/>
      <c r="M11" s="8"/>
      <c r="N11" s="8"/>
      <c r="O11" s="8"/>
      <c r="P11" s="8"/>
      <c r="Q11" s="8"/>
      <c r="R11" s="8"/>
      <c r="S11" s="7"/>
      <c r="T11" s="7"/>
      <c r="U11" s="38"/>
      <c r="V11" s="7"/>
      <c r="W11" s="7"/>
    </row>
    <row r="12" spans="1:27" s="2" customFormat="1" ht="18.75" customHeight="1" x14ac:dyDescent="0.2">
      <c r="A12" s="235" t="str">
        <f>'1. паспорт местоположение'!$A$12</f>
        <v>Р_СГЭС_15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row>
    <row r="13" spans="1:27" s="2" customFormat="1" ht="18.75" customHeight="1" x14ac:dyDescent="0.2">
      <c r="A13" s="230" t="s">
        <v>4</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43" t="str">
        <f>'1. паспорт местоположение'!$A$15</f>
        <v>Строительство ВЛ-0,4кВ АО «Соликамский завод Урал» (строительно-монтажные работы воздушной линии, протяженностью 0,45 км)</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row>
    <row r="16" spans="1:27" s="12" customFormat="1" ht="15" customHeight="1" x14ac:dyDescent="0.2">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x14ac:dyDescent="0.25">
      <c r="A19" s="232" t="s">
        <v>111</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s="31" customFormat="1" ht="21" customHeight="1" x14ac:dyDescent="0.25"/>
    <row r="21" spans="1:27" ht="15.75" customHeight="1" x14ac:dyDescent="0.25">
      <c r="A21" s="248" t="s">
        <v>7</v>
      </c>
      <c r="B21" s="252" t="s">
        <v>112</v>
      </c>
      <c r="C21" s="253"/>
      <c r="D21" s="252" t="s">
        <v>113</v>
      </c>
      <c r="E21" s="253"/>
      <c r="F21" s="256" t="s">
        <v>68</v>
      </c>
      <c r="G21" s="257"/>
      <c r="H21" s="257"/>
      <c r="I21" s="258"/>
      <c r="J21" s="248" t="s">
        <v>114</v>
      </c>
      <c r="K21" s="252" t="s">
        <v>115</v>
      </c>
      <c r="L21" s="253"/>
      <c r="M21" s="252" t="s">
        <v>116</v>
      </c>
      <c r="N21" s="253"/>
      <c r="O21" s="252" t="s">
        <v>117</v>
      </c>
      <c r="P21" s="253"/>
      <c r="Q21" s="252" t="s">
        <v>118</v>
      </c>
      <c r="R21" s="253"/>
      <c r="S21" s="248" t="s">
        <v>119</v>
      </c>
      <c r="T21" s="248" t="s">
        <v>120</v>
      </c>
      <c r="U21" s="248" t="s">
        <v>121</v>
      </c>
      <c r="V21" s="252" t="s">
        <v>122</v>
      </c>
      <c r="W21" s="253"/>
      <c r="X21" s="256" t="s">
        <v>90</v>
      </c>
      <c r="Y21" s="257"/>
      <c r="Z21" s="256" t="s">
        <v>91</v>
      </c>
      <c r="AA21" s="257"/>
    </row>
    <row r="22" spans="1:27" ht="216" customHeight="1" x14ac:dyDescent="0.25">
      <c r="A22" s="249"/>
      <c r="B22" s="254"/>
      <c r="C22" s="255"/>
      <c r="D22" s="254"/>
      <c r="E22" s="255"/>
      <c r="F22" s="256" t="s">
        <v>123</v>
      </c>
      <c r="G22" s="258"/>
      <c r="H22" s="256" t="s">
        <v>124</v>
      </c>
      <c r="I22" s="258"/>
      <c r="J22" s="250"/>
      <c r="K22" s="254"/>
      <c r="L22" s="255"/>
      <c r="M22" s="254"/>
      <c r="N22" s="255"/>
      <c r="O22" s="254"/>
      <c r="P22" s="255"/>
      <c r="Q22" s="254"/>
      <c r="R22" s="255"/>
      <c r="S22" s="250"/>
      <c r="T22" s="250"/>
      <c r="U22" s="250"/>
      <c r="V22" s="254"/>
      <c r="W22" s="255"/>
      <c r="X22" s="32" t="s">
        <v>92</v>
      </c>
      <c r="Y22" s="32" t="s">
        <v>93</v>
      </c>
      <c r="Z22" s="32" t="s">
        <v>94</v>
      </c>
      <c r="AA22" s="32" t="s">
        <v>95</v>
      </c>
    </row>
    <row r="23" spans="1:27" ht="60" customHeight="1" x14ac:dyDescent="0.25">
      <c r="A23" s="250"/>
      <c r="B23" s="39" t="s">
        <v>96</v>
      </c>
      <c r="C23" s="39" t="s">
        <v>97</v>
      </c>
      <c r="D23" s="39" t="s">
        <v>96</v>
      </c>
      <c r="E23" s="39" t="s">
        <v>97</v>
      </c>
      <c r="F23" s="39" t="s">
        <v>96</v>
      </c>
      <c r="G23" s="39" t="s">
        <v>97</v>
      </c>
      <c r="H23" s="39" t="s">
        <v>96</v>
      </c>
      <c r="I23" s="39" t="s">
        <v>97</v>
      </c>
      <c r="J23" s="39" t="s">
        <v>96</v>
      </c>
      <c r="K23" s="39" t="s">
        <v>96</v>
      </c>
      <c r="L23" s="39" t="s">
        <v>97</v>
      </c>
      <c r="M23" s="39" t="s">
        <v>96</v>
      </c>
      <c r="N23" s="39" t="s">
        <v>97</v>
      </c>
      <c r="O23" s="39" t="s">
        <v>96</v>
      </c>
      <c r="P23" s="39" t="s">
        <v>97</v>
      </c>
      <c r="Q23" s="39" t="s">
        <v>96</v>
      </c>
      <c r="R23" s="39" t="s">
        <v>97</v>
      </c>
      <c r="S23" s="39" t="s">
        <v>96</v>
      </c>
      <c r="T23" s="39" t="s">
        <v>96</v>
      </c>
      <c r="U23" s="39" t="s">
        <v>96</v>
      </c>
      <c r="V23" s="39" t="s">
        <v>96</v>
      </c>
      <c r="W23" s="39" t="s">
        <v>97</v>
      </c>
      <c r="X23" s="39" t="s">
        <v>96</v>
      </c>
      <c r="Y23" s="39" t="s">
        <v>96</v>
      </c>
      <c r="Z23" s="32" t="s">
        <v>96</v>
      </c>
      <c r="AA23" s="32" t="s">
        <v>96</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c r="U24" s="40">
        <v>21</v>
      </c>
      <c r="V24" s="40">
        <v>22</v>
      </c>
      <c r="W24" s="40">
        <v>23</v>
      </c>
      <c r="X24" s="40">
        <v>24</v>
      </c>
      <c r="Y24" s="40">
        <v>25</v>
      </c>
      <c r="Z24" s="40">
        <v>26</v>
      </c>
      <c r="AA24" s="40">
        <v>27</v>
      </c>
    </row>
    <row r="25" spans="1:27" s="31" customFormat="1" x14ac:dyDescent="0.25">
      <c r="A25" s="41" t="s">
        <v>98</v>
      </c>
      <c r="B25" s="16" t="s">
        <v>98</v>
      </c>
      <c r="C25" s="16" t="s">
        <v>78</v>
      </c>
      <c r="D25" s="16" t="s">
        <v>78</v>
      </c>
      <c r="E25" s="16" t="s">
        <v>78</v>
      </c>
      <c r="F25" s="16" t="s">
        <v>78</v>
      </c>
      <c r="G25" s="16" t="s">
        <v>78</v>
      </c>
      <c r="H25" s="16" t="s">
        <v>78</v>
      </c>
      <c r="I25" s="16" t="s">
        <v>78</v>
      </c>
      <c r="J25" s="16" t="s">
        <v>78</v>
      </c>
      <c r="K25" s="16" t="s">
        <v>78</v>
      </c>
      <c r="L25" s="16" t="s">
        <v>78</v>
      </c>
      <c r="M25" s="16" t="s">
        <v>78</v>
      </c>
      <c r="N25" s="16" t="s">
        <v>78</v>
      </c>
      <c r="O25" s="16" t="s">
        <v>78</v>
      </c>
      <c r="P25" s="16" t="s">
        <v>78</v>
      </c>
      <c r="Q25" s="16" t="s">
        <v>78</v>
      </c>
      <c r="R25" s="16" t="s">
        <v>78</v>
      </c>
      <c r="S25" s="16" t="s">
        <v>78</v>
      </c>
      <c r="T25" s="16" t="s">
        <v>78</v>
      </c>
      <c r="U25" s="16" t="s">
        <v>78</v>
      </c>
      <c r="V25" s="16" t="s">
        <v>78</v>
      </c>
      <c r="W25" s="16" t="s">
        <v>78</v>
      </c>
      <c r="X25" s="16" t="s">
        <v>78</v>
      </c>
      <c r="Y25" s="16" t="s">
        <v>78</v>
      </c>
      <c r="Z25" s="16" t="s">
        <v>78</v>
      </c>
      <c r="AA25" s="16" t="s">
        <v>78</v>
      </c>
    </row>
    <row r="26" spans="1:27" x14ac:dyDescent="0.25">
      <c r="X26" s="42"/>
      <c r="Y26" s="43"/>
    </row>
    <row r="27" spans="1:27" s="34" customFormat="1" ht="12.75" x14ac:dyDescent="0.2">
      <c r="A27" s="44"/>
      <c r="B27" s="44"/>
      <c r="C27" s="44"/>
      <c r="E27" s="44"/>
    </row>
    <row r="28" spans="1:27" s="34" customFormat="1" ht="12.75" x14ac:dyDescent="0.2">
      <c r="A28" s="44"/>
      <c r="B28" s="44"/>
      <c r="C28"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D30"/>
  <sheetViews>
    <sheetView view="pageBreakPreview" topLeftCell="A13" zoomScaleSheetLayoutView="100" workbookViewId="0">
      <selection activeCell="C31" sqref="C31"/>
    </sheetView>
  </sheetViews>
  <sheetFormatPr defaultColWidth="9.140625" defaultRowHeight="15" x14ac:dyDescent="0.25"/>
  <cols>
    <col min="1" max="1" width="6.140625" style="51" customWidth="1"/>
    <col min="2" max="2" width="53.42578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4" t="str">
        <f>'1. паспорт местоположение'!$C$2</f>
        <v>к приказу Минэнерго России</v>
      </c>
    </row>
    <row r="3" spans="1:3" s="1" customFormat="1" ht="18.75" x14ac:dyDescent="0.3">
      <c r="A3" s="45"/>
      <c r="B3" s="45"/>
      <c r="C3" s="4" t="str">
        <f>'1. паспорт местоположение'!$C$3</f>
        <v>от «__» _____ 20__ г. №___</v>
      </c>
    </row>
    <row r="4" spans="1:3" s="1" customFormat="1" ht="15.75" x14ac:dyDescent="0.2">
      <c r="A4" s="45"/>
      <c r="B4" s="45"/>
      <c r="C4" s="45"/>
    </row>
    <row r="5" spans="1:3" s="1" customFormat="1" ht="15.75" x14ac:dyDescent="0.2">
      <c r="A5" s="233" t="str">
        <f>'1. паспорт местоположение'!$A$5:$C$5</f>
        <v>Год раскрытия информации: 2025 год</v>
      </c>
      <c r="B5" s="261"/>
      <c r="C5" s="261"/>
    </row>
    <row r="6" spans="1:3" s="1" customFormat="1" ht="15.75" x14ac:dyDescent="0.2">
      <c r="A6" s="45"/>
      <c r="B6" s="45"/>
      <c r="C6" s="45"/>
    </row>
    <row r="7" spans="1:3" s="1" customFormat="1" ht="18.75" x14ac:dyDescent="0.2">
      <c r="A7" s="262" t="s">
        <v>125</v>
      </c>
      <c r="B7" s="261"/>
      <c r="C7" s="261"/>
    </row>
    <row r="8" spans="1:3" s="1" customFormat="1" ht="15.75" x14ac:dyDescent="0.2">
      <c r="A8" s="45"/>
      <c r="B8" s="45"/>
      <c r="C8" s="45"/>
    </row>
    <row r="9" spans="1:3" s="1" customFormat="1" ht="18.75" x14ac:dyDescent="0.2">
      <c r="A9" s="263" t="str">
        <f>'1. паспорт местоположение'!A9:C9</f>
        <v>Пермское краевое государственное унитарное предприятие "Северные краевые электрические сети"</v>
      </c>
      <c r="B9" s="261"/>
      <c r="C9" s="261"/>
    </row>
    <row r="10" spans="1:3" s="1" customFormat="1" ht="15.75" x14ac:dyDescent="0.2">
      <c r="A10" s="261" t="s">
        <v>126</v>
      </c>
      <c r="B10" s="261"/>
      <c r="C10" s="261"/>
    </row>
    <row r="11" spans="1:3" s="1" customFormat="1" ht="15.75" x14ac:dyDescent="0.2">
      <c r="A11" s="45"/>
      <c r="B11" s="45"/>
      <c r="C11" s="45"/>
    </row>
    <row r="12" spans="1:3" s="1" customFormat="1" ht="18.75" x14ac:dyDescent="0.2">
      <c r="A12" s="263" t="str">
        <f>'1. паспорт местоположение'!$A$12</f>
        <v>Р_СГЭС_15</v>
      </c>
      <c r="B12" s="261"/>
      <c r="C12" s="261"/>
    </row>
    <row r="13" spans="1:3" s="1" customFormat="1" ht="15.75" x14ac:dyDescent="0.2">
      <c r="A13" s="261" t="s">
        <v>127</v>
      </c>
      <c r="B13" s="261"/>
      <c r="C13" s="261"/>
    </row>
    <row r="14" spans="1:3" s="1" customFormat="1" ht="15.75" x14ac:dyDescent="0.2">
      <c r="A14" s="45"/>
      <c r="B14" s="45"/>
      <c r="C14" s="45"/>
    </row>
    <row r="15" spans="1:3" s="46" customFormat="1" ht="75" customHeight="1" x14ac:dyDescent="0.2">
      <c r="A15" s="259" t="str">
        <f>'1. паспорт местоположение'!$A$15</f>
        <v>Строительство ВЛ-0,4кВ АО «Соликамский завод Урал» (строительно-монтажные работы воздушной линии, протяженностью 0,45 км)</v>
      </c>
      <c r="B15" s="260"/>
      <c r="C15" s="260"/>
    </row>
    <row r="16" spans="1:3" s="46" customFormat="1" ht="15.75" x14ac:dyDescent="0.2">
      <c r="A16" s="261" t="s">
        <v>128</v>
      </c>
      <c r="B16" s="261"/>
      <c r="C16" s="261"/>
    </row>
    <row r="17" spans="1:4" s="46" customFormat="1" ht="15.75" x14ac:dyDescent="0.2">
      <c r="A17" s="45"/>
      <c r="B17" s="45"/>
      <c r="C17" s="45"/>
    </row>
    <row r="18" spans="1:4" s="46" customFormat="1" ht="15.75" x14ac:dyDescent="0.2">
      <c r="A18" s="236" t="s">
        <v>129</v>
      </c>
      <c r="B18" s="261"/>
      <c r="C18" s="261"/>
    </row>
    <row r="19" spans="1:4" s="46" customFormat="1" ht="15.75" x14ac:dyDescent="0.2">
      <c r="A19" s="45"/>
      <c r="B19" s="45"/>
      <c r="C19" s="45"/>
    </row>
    <row r="20" spans="1:4" s="46" customFormat="1" ht="39.75" customHeight="1" x14ac:dyDescent="0.2">
      <c r="A20" s="47" t="s">
        <v>7</v>
      </c>
      <c r="B20" s="48" t="s">
        <v>8</v>
      </c>
      <c r="C20" s="24" t="s">
        <v>9</v>
      </c>
    </row>
    <row r="21" spans="1:4" s="46" customFormat="1" ht="16.5" customHeight="1" x14ac:dyDescent="0.2">
      <c r="A21" s="24">
        <v>1</v>
      </c>
      <c r="B21" s="48">
        <v>2</v>
      </c>
      <c r="C21" s="24">
        <v>3</v>
      </c>
    </row>
    <row r="22" spans="1:4" s="46" customFormat="1" ht="33.75" customHeight="1" x14ac:dyDescent="0.2">
      <c r="A22" s="49" t="s">
        <v>10</v>
      </c>
      <c r="B22" s="50" t="s">
        <v>130</v>
      </c>
      <c r="C22" s="24" t="s">
        <v>528</v>
      </c>
    </row>
    <row r="23" spans="1:4" ht="57.75" customHeight="1" x14ac:dyDescent="0.25">
      <c r="A23" s="49" t="s">
        <v>12</v>
      </c>
      <c r="B23" s="50" t="s">
        <v>131</v>
      </c>
      <c r="C23" s="24" t="str">
        <f>'2. паспорт ТП'!Q22</f>
        <v>нд</v>
      </c>
      <c r="D23" s="143"/>
    </row>
    <row r="24" spans="1:4" ht="63" customHeight="1" x14ac:dyDescent="0.25">
      <c r="A24" s="49" t="s">
        <v>14</v>
      </c>
      <c r="B24" s="50" t="s">
        <v>522</v>
      </c>
      <c r="C24" s="139" t="s">
        <v>538</v>
      </c>
      <c r="D24" s="143"/>
    </row>
    <row r="25" spans="1:4" ht="63" customHeight="1" x14ac:dyDescent="0.25">
      <c r="A25" s="49" t="s">
        <v>16</v>
      </c>
      <c r="B25" s="50" t="s">
        <v>132</v>
      </c>
      <c r="C25" s="24" t="s">
        <v>182</v>
      </c>
    </row>
    <row r="26" spans="1:4" ht="42.75" customHeight="1" x14ac:dyDescent="0.25">
      <c r="A26" s="49" t="s">
        <v>18</v>
      </c>
      <c r="B26" s="50" t="s">
        <v>133</v>
      </c>
      <c r="C26" s="24" t="s">
        <v>521</v>
      </c>
    </row>
    <row r="27" spans="1:4" ht="42.75" customHeight="1" x14ac:dyDescent="0.25">
      <c r="A27" s="49" t="s">
        <v>20</v>
      </c>
      <c r="B27" s="50" t="s">
        <v>134</v>
      </c>
      <c r="C27" s="24" t="s">
        <v>78</v>
      </c>
    </row>
    <row r="28" spans="1:4" ht="42.75" customHeight="1" x14ac:dyDescent="0.25">
      <c r="A28" s="49" t="s">
        <v>22</v>
      </c>
      <c r="B28" s="50" t="s">
        <v>135</v>
      </c>
      <c r="C28" s="24">
        <v>2025</v>
      </c>
    </row>
    <row r="29" spans="1:4" ht="42.75" customHeight="1" x14ac:dyDescent="0.25">
      <c r="A29" s="49" t="s">
        <v>24</v>
      </c>
      <c r="B29" s="47" t="s">
        <v>136</v>
      </c>
      <c r="C29" s="24">
        <v>2025</v>
      </c>
    </row>
    <row r="30" spans="1:4" ht="42.75" customHeight="1" x14ac:dyDescent="0.25">
      <c r="A30" s="49" t="s">
        <v>26</v>
      </c>
      <c r="B30" s="47" t="s">
        <v>137</v>
      </c>
      <c r="C30" s="138"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A7" zoomScale="80" zoomScaleNormal="85" zoomScaleSheetLayoutView="80" workbookViewId="0">
      <selection activeCell="W26" sqref="W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20__ г. №___</v>
      </c>
    </row>
    <row r="4" spans="1:28" ht="18.75" customHeight="1" x14ac:dyDescent="0.25">
      <c r="A4" s="233" t="str">
        <f>'1. паспорт местоположение'!$A$5:$C$5</f>
        <v>Год раскрытия информации: 2025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4" t="s">
        <v>2</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7"/>
      <c r="AB6" s="7"/>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7"/>
      <c r="AB7" s="7"/>
    </row>
    <row r="8" spans="1:28" ht="15.75" x14ac:dyDescent="0.25">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9"/>
      <c r="AB8" s="9"/>
    </row>
    <row r="9" spans="1:28" ht="15.75" x14ac:dyDescent="0.25">
      <c r="A9" s="230" t="s">
        <v>3</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0"/>
      <c r="AB9" s="10"/>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7"/>
      <c r="AB10" s="7"/>
    </row>
    <row r="11" spans="1:28" ht="15.75" x14ac:dyDescent="0.25">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9"/>
      <c r="AB11" s="9"/>
    </row>
    <row r="12" spans="1:28" ht="15.75" x14ac:dyDescent="0.25">
      <c r="A12" s="230" t="s">
        <v>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0"/>
      <c r="AB12" s="10"/>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52"/>
      <c r="AB13" s="52"/>
    </row>
    <row r="14" spans="1:28" ht="33.75" customHeight="1" x14ac:dyDescent="0.25">
      <c r="A14" s="243" t="str">
        <f>'1. паспорт местоположение'!$A$15</f>
        <v>Строительство ВЛ-0,4кВ АО «Соликамский завод Урал» (строительно-монтажные работы воздушной линии, протяженностью 0,45 км)</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9"/>
      <c r="AB14" s="9"/>
    </row>
    <row r="15" spans="1:28" ht="15.75"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0"/>
      <c r="AB15" s="10"/>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53"/>
      <c r="AB16" s="53"/>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53"/>
      <c r="AB17" s="53"/>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53"/>
      <c r="AB18" s="53"/>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53"/>
      <c r="AB19" s="53"/>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53"/>
      <c r="AB20" s="53"/>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53"/>
      <c r="AB21" s="53"/>
    </row>
    <row r="22" spans="1:28" x14ac:dyDescent="0.25">
      <c r="A22" s="269" t="s">
        <v>138</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54"/>
      <c r="AB22" s="54"/>
    </row>
    <row r="23" spans="1:28" ht="32.25" customHeight="1" x14ac:dyDescent="0.25">
      <c r="A23" s="264" t="s">
        <v>139</v>
      </c>
      <c r="B23" s="265"/>
      <c r="C23" s="265"/>
      <c r="D23" s="265"/>
      <c r="E23" s="265"/>
      <c r="F23" s="265"/>
      <c r="G23" s="265"/>
      <c r="H23" s="265"/>
      <c r="I23" s="265"/>
      <c r="J23" s="265"/>
      <c r="K23" s="265"/>
      <c r="L23" s="266"/>
      <c r="M23" s="267" t="s">
        <v>140</v>
      </c>
      <c r="N23" s="267"/>
      <c r="O23" s="267"/>
      <c r="P23" s="267"/>
      <c r="Q23" s="267"/>
      <c r="R23" s="267"/>
      <c r="S23" s="267"/>
      <c r="T23" s="267"/>
      <c r="U23" s="267"/>
      <c r="V23" s="267"/>
      <c r="W23" s="267"/>
      <c r="X23" s="267"/>
      <c r="Y23" s="267"/>
      <c r="Z23" s="267"/>
    </row>
    <row r="24" spans="1:28" ht="151.5" customHeight="1" x14ac:dyDescent="0.25">
      <c r="A24" s="29" t="s">
        <v>141</v>
      </c>
      <c r="B24" s="55" t="s">
        <v>142</v>
      </c>
      <c r="C24" s="29" t="s">
        <v>143</v>
      </c>
      <c r="D24" s="29" t="s">
        <v>144</v>
      </c>
      <c r="E24" s="29" t="s">
        <v>145</v>
      </c>
      <c r="F24" s="29" t="s">
        <v>146</v>
      </c>
      <c r="G24" s="29" t="s">
        <v>147</v>
      </c>
      <c r="H24" s="29" t="s">
        <v>148</v>
      </c>
      <c r="I24" s="29" t="s">
        <v>149</v>
      </c>
      <c r="J24" s="29" t="s">
        <v>150</v>
      </c>
      <c r="K24" s="55" t="s">
        <v>151</v>
      </c>
      <c r="L24" s="55" t="s">
        <v>152</v>
      </c>
      <c r="M24" s="56" t="s">
        <v>153</v>
      </c>
      <c r="N24" s="55" t="s">
        <v>154</v>
      </c>
      <c r="O24" s="29" t="s">
        <v>155</v>
      </c>
      <c r="P24" s="29" t="s">
        <v>156</v>
      </c>
      <c r="Q24" s="29" t="s">
        <v>157</v>
      </c>
      <c r="R24" s="29" t="s">
        <v>148</v>
      </c>
      <c r="S24" s="29" t="s">
        <v>158</v>
      </c>
      <c r="T24" s="29" t="s">
        <v>159</v>
      </c>
      <c r="U24" s="29" t="s">
        <v>160</v>
      </c>
      <c r="V24" s="29" t="s">
        <v>157</v>
      </c>
      <c r="W24" s="57" t="s">
        <v>161</v>
      </c>
      <c r="X24" s="57" t="s">
        <v>162</v>
      </c>
      <c r="Y24" s="57" t="s">
        <v>163</v>
      </c>
      <c r="Z24" s="58" t="s">
        <v>164</v>
      </c>
    </row>
    <row r="25" spans="1:28" ht="16.5" customHeight="1" x14ac:dyDescent="0.25">
      <c r="A25" s="29">
        <v>1</v>
      </c>
      <c r="B25" s="55">
        <v>2</v>
      </c>
      <c r="C25" s="29">
        <v>3</v>
      </c>
      <c r="D25" s="55">
        <v>4</v>
      </c>
      <c r="E25" s="29">
        <v>5</v>
      </c>
      <c r="F25" s="55">
        <v>6</v>
      </c>
      <c r="G25" s="29">
        <v>7</v>
      </c>
      <c r="H25" s="55">
        <v>8</v>
      </c>
      <c r="I25" s="29">
        <v>9</v>
      </c>
      <c r="J25" s="55">
        <v>10</v>
      </c>
      <c r="K25" s="29">
        <v>11</v>
      </c>
      <c r="L25" s="55">
        <v>12</v>
      </c>
      <c r="M25" s="29">
        <v>13</v>
      </c>
      <c r="N25" s="55">
        <v>14</v>
      </c>
      <c r="O25" s="29">
        <v>15</v>
      </c>
      <c r="P25" s="55">
        <v>16</v>
      </c>
      <c r="Q25" s="29">
        <v>17</v>
      </c>
      <c r="R25" s="55">
        <v>18</v>
      </c>
      <c r="S25" s="29">
        <v>19</v>
      </c>
      <c r="T25" s="55">
        <v>20</v>
      </c>
      <c r="U25" s="29">
        <v>21</v>
      </c>
      <c r="V25" s="55">
        <v>22</v>
      </c>
      <c r="W25" s="29">
        <v>23</v>
      </c>
      <c r="X25" s="55">
        <v>24</v>
      </c>
      <c r="Y25" s="29">
        <v>25</v>
      </c>
      <c r="Z25" s="55">
        <v>26</v>
      </c>
    </row>
    <row r="26" spans="1:28" ht="45" x14ac:dyDescent="0.25">
      <c r="A26" s="59" t="s">
        <v>98</v>
      </c>
      <c r="B26" s="59" t="s">
        <v>98</v>
      </c>
      <c r="C26" s="59" t="s">
        <v>98</v>
      </c>
      <c r="D26" s="59" t="s">
        <v>98</v>
      </c>
      <c r="E26" s="59" t="s">
        <v>98</v>
      </c>
      <c r="F26" s="59" t="s">
        <v>98</v>
      </c>
      <c r="G26" s="59" t="s">
        <v>98</v>
      </c>
      <c r="H26" s="59" t="s">
        <v>98</v>
      </c>
      <c r="I26" s="59" t="s">
        <v>98</v>
      </c>
      <c r="J26" s="59" t="s">
        <v>98</v>
      </c>
      <c r="K26" s="59" t="s">
        <v>98</v>
      </c>
      <c r="L26" s="59" t="s">
        <v>98</v>
      </c>
      <c r="M26" s="59" t="s">
        <v>98</v>
      </c>
      <c r="N26" s="59" t="s">
        <v>98</v>
      </c>
      <c r="O26" s="59" t="s">
        <v>98</v>
      </c>
      <c r="P26" s="59" t="s">
        <v>98</v>
      </c>
      <c r="Q26" s="59" t="s">
        <v>98</v>
      </c>
      <c r="R26" s="59" t="s">
        <v>98</v>
      </c>
      <c r="S26" s="59" t="s">
        <v>98</v>
      </c>
      <c r="T26" s="59" t="s">
        <v>98</v>
      </c>
      <c r="U26" s="59" t="s">
        <v>98</v>
      </c>
      <c r="V26" s="59" t="s">
        <v>98</v>
      </c>
      <c r="W26" s="59" t="s">
        <v>98</v>
      </c>
      <c r="X26" s="59" t="s">
        <v>98</v>
      </c>
      <c r="Y26" s="59" t="s">
        <v>98</v>
      </c>
      <c r="Z26" s="59" t="s">
        <v>98</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election activeCell="K26" sqref="K2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20__ г. №___</v>
      </c>
    </row>
    <row r="4" spans="1:28" s="2" customFormat="1" ht="18.75" x14ac:dyDescent="0.3">
      <c r="A4" s="5"/>
      <c r="B4" s="5"/>
      <c r="L4" s="4"/>
    </row>
    <row r="5" spans="1:28" s="2" customFormat="1" ht="15.75"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61"/>
      <c r="Q5" s="61"/>
      <c r="R5" s="61"/>
      <c r="S5" s="61"/>
      <c r="T5" s="61"/>
      <c r="U5" s="61"/>
      <c r="V5" s="61"/>
      <c r="W5" s="61"/>
      <c r="X5" s="61"/>
      <c r="Y5" s="61"/>
      <c r="Z5" s="61"/>
      <c r="AA5" s="61"/>
      <c r="AB5" s="61"/>
    </row>
    <row r="6" spans="1:28" s="2" customFormat="1" ht="18.75" x14ac:dyDescent="0.3">
      <c r="A6" s="5"/>
      <c r="B6" s="5"/>
      <c r="L6" s="4"/>
    </row>
    <row r="7" spans="1:28" s="2" customFormat="1" ht="18.75" x14ac:dyDescent="0.2">
      <c r="A7" s="234" t="s">
        <v>2</v>
      </c>
      <c r="B7" s="234"/>
      <c r="C7" s="234"/>
      <c r="D7" s="234"/>
      <c r="E7" s="234"/>
      <c r="F7" s="234"/>
      <c r="G7" s="234"/>
      <c r="H7" s="234"/>
      <c r="I7" s="234"/>
      <c r="J7" s="234"/>
      <c r="K7" s="234"/>
      <c r="L7" s="234"/>
      <c r="M7" s="234"/>
      <c r="N7" s="234"/>
      <c r="O7" s="234"/>
      <c r="P7" s="7"/>
      <c r="Q7" s="7"/>
      <c r="R7" s="7"/>
      <c r="S7" s="7"/>
      <c r="T7" s="7"/>
      <c r="U7" s="7"/>
      <c r="V7" s="7"/>
      <c r="W7" s="7"/>
      <c r="X7" s="7"/>
      <c r="Y7" s="7"/>
      <c r="Z7" s="7"/>
    </row>
    <row r="8" spans="1:28" s="2" customFormat="1" ht="18.75" x14ac:dyDescent="0.2">
      <c r="A8" s="234"/>
      <c r="B8" s="234"/>
      <c r="C8" s="234"/>
      <c r="D8" s="234"/>
      <c r="E8" s="234"/>
      <c r="F8" s="234"/>
      <c r="G8" s="234"/>
      <c r="H8" s="234"/>
      <c r="I8" s="234"/>
      <c r="J8" s="234"/>
      <c r="K8" s="234"/>
      <c r="L8" s="234"/>
      <c r="M8" s="234"/>
      <c r="N8" s="234"/>
      <c r="O8" s="234"/>
      <c r="P8" s="7"/>
      <c r="Q8" s="7"/>
      <c r="R8" s="7"/>
      <c r="S8" s="7"/>
      <c r="T8" s="7"/>
      <c r="U8" s="7"/>
      <c r="V8" s="7"/>
      <c r="W8" s="7"/>
      <c r="X8" s="7"/>
      <c r="Y8" s="7"/>
      <c r="Z8" s="7"/>
    </row>
    <row r="9" spans="1:28" s="2" customFormat="1" ht="18.75" x14ac:dyDescent="0.2">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7"/>
      <c r="Q9" s="7"/>
      <c r="R9" s="7"/>
      <c r="S9" s="7"/>
      <c r="T9" s="7"/>
      <c r="U9" s="7"/>
      <c r="V9" s="7"/>
      <c r="W9" s="7"/>
      <c r="X9" s="7"/>
      <c r="Y9" s="7"/>
      <c r="Z9" s="7"/>
    </row>
    <row r="10" spans="1:28" s="2" customFormat="1" ht="18.75" x14ac:dyDescent="0.2">
      <c r="A10" s="230" t="s">
        <v>3</v>
      </c>
      <c r="B10" s="230"/>
      <c r="C10" s="230"/>
      <c r="D10" s="230"/>
      <c r="E10" s="230"/>
      <c r="F10" s="230"/>
      <c r="G10" s="230"/>
      <c r="H10" s="230"/>
      <c r="I10" s="230"/>
      <c r="J10" s="230"/>
      <c r="K10" s="230"/>
      <c r="L10" s="230"/>
      <c r="M10" s="230"/>
      <c r="N10" s="230"/>
      <c r="O10" s="230"/>
      <c r="P10" s="7"/>
      <c r="Q10" s="7"/>
      <c r="R10" s="7"/>
      <c r="S10" s="7"/>
      <c r="T10" s="7"/>
      <c r="U10" s="7"/>
      <c r="V10" s="7"/>
      <c r="W10" s="7"/>
      <c r="X10" s="7"/>
      <c r="Y10" s="7"/>
      <c r="Z10" s="7"/>
    </row>
    <row r="11" spans="1:28" s="2" customFormat="1" ht="18.75" x14ac:dyDescent="0.2">
      <c r="A11" s="234"/>
      <c r="B11" s="234"/>
      <c r="C11" s="234"/>
      <c r="D11" s="234"/>
      <c r="E11" s="234"/>
      <c r="F11" s="234"/>
      <c r="G11" s="234"/>
      <c r="H11" s="234"/>
      <c r="I11" s="234"/>
      <c r="J11" s="234"/>
      <c r="K11" s="234"/>
      <c r="L11" s="234"/>
      <c r="M11" s="234"/>
      <c r="N11" s="234"/>
      <c r="O11" s="234"/>
      <c r="P11" s="7"/>
      <c r="Q11" s="7"/>
      <c r="R11" s="7"/>
      <c r="S11" s="7"/>
      <c r="T11" s="7"/>
      <c r="U11" s="7"/>
      <c r="V11" s="7"/>
      <c r="W11" s="7"/>
      <c r="X11" s="7"/>
      <c r="Y11" s="7"/>
      <c r="Z11" s="7"/>
    </row>
    <row r="12" spans="1:28" s="2" customFormat="1" ht="18.75" x14ac:dyDescent="0.2">
      <c r="A12" s="235" t="str">
        <f>'1. паспорт местоположение'!$A$12</f>
        <v>Р_СГЭС_15</v>
      </c>
      <c r="B12" s="235"/>
      <c r="C12" s="235"/>
      <c r="D12" s="235"/>
      <c r="E12" s="235"/>
      <c r="F12" s="235"/>
      <c r="G12" s="235"/>
      <c r="H12" s="235"/>
      <c r="I12" s="235"/>
      <c r="J12" s="235"/>
      <c r="K12" s="235"/>
      <c r="L12" s="235"/>
      <c r="M12" s="235"/>
      <c r="N12" s="235"/>
      <c r="O12" s="235"/>
      <c r="P12" s="7"/>
      <c r="Q12" s="7"/>
      <c r="R12" s="7"/>
      <c r="S12" s="7"/>
      <c r="T12" s="7"/>
      <c r="U12" s="7"/>
      <c r="V12" s="7"/>
      <c r="W12" s="7"/>
      <c r="X12" s="7"/>
      <c r="Y12" s="7"/>
      <c r="Z12" s="7"/>
    </row>
    <row r="13" spans="1:28" s="2" customFormat="1" ht="18.75" x14ac:dyDescent="0.2">
      <c r="A13" s="230" t="s">
        <v>4</v>
      </c>
      <c r="B13" s="230"/>
      <c r="C13" s="230"/>
      <c r="D13" s="230"/>
      <c r="E13" s="230"/>
      <c r="F13" s="230"/>
      <c r="G13" s="230"/>
      <c r="H13" s="230"/>
      <c r="I13" s="230"/>
      <c r="J13" s="230"/>
      <c r="K13" s="230"/>
      <c r="L13" s="230"/>
      <c r="M13" s="230"/>
      <c r="N13" s="230"/>
      <c r="O13" s="230"/>
      <c r="P13" s="7"/>
      <c r="Q13" s="7"/>
      <c r="R13" s="7"/>
      <c r="S13" s="7"/>
      <c r="T13" s="7"/>
      <c r="U13" s="7"/>
      <c r="V13" s="7"/>
      <c r="W13" s="7"/>
      <c r="X13" s="7"/>
      <c r="Y13" s="7"/>
      <c r="Z13" s="7"/>
    </row>
    <row r="14" spans="1:28" s="2" customFormat="1" ht="15.75" customHeight="1" x14ac:dyDescent="0.2">
      <c r="A14" s="239"/>
      <c r="B14" s="239"/>
      <c r="C14" s="239"/>
      <c r="D14" s="239"/>
      <c r="E14" s="239"/>
      <c r="F14" s="239"/>
      <c r="G14" s="239"/>
      <c r="H14" s="239"/>
      <c r="I14" s="239"/>
      <c r="J14" s="239"/>
      <c r="K14" s="239"/>
      <c r="L14" s="239"/>
      <c r="M14" s="239"/>
      <c r="N14" s="239"/>
      <c r="O14" s="239"/>
      <c r="P14" s="11"/>
      <c r="Q14" s="11"/>
      <c r="R14" s="11"/>
      <c r="S14" s="11"/>
      <c r="T14" s="11"/>
      <c r="U14" s="11"/>
      <c r="V14" s="11"/>
      <c r="W14" s="11"/>
      <c r="X14" s="11"/>
      <c r="Y14" s="11"/>
      <c r="Z14" s="11"/>
    </row>
    <row r="15" spans="1:28" s="12" customFormat="1" ht="45.75" customHeight="1" x14ac:dyDescent="0.2">
      <c r="A15" s="251" t="str">
        <f>'1. паспорт местоположение'!$A$15</f>
        <v>Строительство ВЛ-0,4кВ АО «Соликамский завод Урал» (строительно-монтажные работы воздушной линии, протяженностью 0,45 км)</v>
      </c>
      <c r="B15" s="251"/>
      <c r="C15" s="251"/>
      <c r="D15" s="251"/>
      <c r="E15" s="251"/>
      <c r="F15" s="251"/>
      <c r="G15" s="251"/>
      <c r="H15" s="251"/>
      <c r="I15" s="251"/>
      <c r="J15" s="251"/>
      <c r="K15" s="251"/>
      <c r="L15" s="251"/>
      <c r="M15" s="251"/>
      <c r="N15" s="251"/>
      <c r="O15" s="251"/>
      <c r="P15" s="9"/>
      <c r="Q15" s="9"/>
      <c r="R15" s="9"/>
      <c r="S15" s="9"/>
      <c r="T15" s="9"/>
      <c r="U15" s="9"/>
      <c r="V15" s="9"/>
      <c r="W15" s="9"/>
      <c r="X15" s="9"/>
      <c r="Y15" s="9"/>
      <c r="Z15" s="9"/>
    </row>
    <row r="16" spans="1:28" s="12" customFormat="1" ht="15" customHeight="1" x14ac:dyDescent="0.2">
      <c r="A16" s="230" t="s">
        <v>5</v>
      </c>
      <c r="B16" s="230"/>
      <c r="C16" s="230"/>
      <c r="D16" s="230"/>
      <c r="E16" s="230"/>
      <c r="F16" s="230"/>
      <c r="G16" s="230"/>
      <c r="H16" s="230"/>
      <c r="I16" s="230"/>
      <c r="J16" s="230"/>
      <c r="K16" s="230"/>
      <c r="L16" s="230"/>
      <c r="M16" s="230"/>
      <c r="N16" s="230"/>
      <c r="O16" s="230"/>
      <c r="P16" s="10"/>
      <c r="Q16" s="10"/>
      <c r="R16" s="10"/>
      <c r="S16" s="10"/>
      <c r="T16" s="10"/>
      <c r="U16" s="10"/>
      <c r="V16" s="10"/>
      <c r="W16" s="10"/>
      <c r="X16" s="10"/>
      <c r="Y16" s="10"/>
      <c r="Z16" s="10"/>
    </row>
    <row r="17" spans="1:26" s="12" customFormat="1" ht="15" customHeight="1" x14ac:dyDescent="0.2">
      <c r="A17" s="239"/>
      <c r="B17" s="239"/>
      <c r="C17" s="239"/>
      <c r="D17" s="239"/>
      <c r="E17" s="239"/>
      <c r="F17" s="239"/>
      <c r="G17" s="239"/>
      <c r="H17" s="239"/>
      <c r="I17" s="239"/>
      <c r="J17" s="239"/>
      <c r="K17" s="239"/>
      <c r="L17" s="239"/>
      <c r="M17" s="239"/>
      <c r="N17" s="239"/>
      <c r="O17" s="239"/>
      <c r="P17" s="11"/>
      <c r="Q17" s="11"/>
      <c r="R17" s="11"/>
      <c r="S17" s="11"/>
      <c r="T17" s="11"/>
      <c r="U17" s="11"/>
      <c r="V17" s="11"/>
      <c r="W17" s="11"/>
    </row>
    <row r="18" spans="1:26" s="12" customFormat="1" ht="91.5" customHeight="1" x14ac:dyDescent="0.2">
      <c r="A18" s="270" t="s">
        <v>165</v>
      </c>
      <c r="B18" s="270"/>
      <c r="C18" s="270"/>
      <c r="D18" s="270"/>
      <c r="E18" s="270"/>
      <c r="F18" s="270"/>
      <c r="G18" s="270"/>
      <c r="H18" s="270"/>
      <c r="I18" s="270"/>
      <c r="J18" s="270"/>
      <c r="K18" s="270"/>
      <c r="L18" s="270"/>
      <c r="M18" s="270"/>
      <c r="N18" s="270"/>
      <c r="O18" s="270"/>
      <c r="P18" s="13"/>
      <c r="Q18" s="13"/>
      <c r="R18" s="13"/>
      <c r="S18" s="13"/>
      <c r="T18" s="13"/>
      <c r="U18" s="13"/>
      <c r="V18" s="13"/>
      <c r="W18" s="13"/>
      <c r="X18" s="13"/>
      <c r="Y18" s="13"/>
      <c r="Z18" s="13"/>
    </row>
    <row r="19" spans="1:26" s="12" customFormat="1" ht="78" customHeight="1" x14ac:dyDescent="0.2">
      <c r="A19" s="237" t="s">
        <v>7</v>
      </c>
      <c r="B19" s="237" t="s">
        <v>166</v>
      </c>
      <c r="C19" s="237" t="s">
        <v>167</v>
      </c>
      <c r="D19" s="237" t="s">
        <v>168</v>
      </c>
      <c r="E19" s="271" t="s">
        <v>169</v>
      </c>
      <c r="F19" s="272"/>
      <c r="G19" s="272"/>
      <c r="H19" s="272"/>
      <c r="I19" s="273"/>
      <c r="J19" s="237" t="s">
        <v>170</v>
      </c>
      <c r="K19" s="237"/>
      <c r="L19" s="237"/>
      <c r="M19" s="237"/>
      <c r="N19" s="237"/>
      <c r="O19" s="237"/>
      <c r="P19" s="11"/>
      <c r="Q19" s="11"/>
      <c r="R19" s="11"/>
      <c r="S19" s="11"/>
      <c r="T19" s="11"/>
      <c r="U19" s="11"/>
      <c r="V19" s="11"/>
      <c r="W19" s="11"/>
    </row>
    <row r="20" spans="1:26" s="12" customFormat="1" ht="51" customHeight="1" x14ac:dyDescent="0.2">
      <c r="A20" s="237"/>
      <c r="B20" s="237"/>
      <c r="C20" s="237"/>
      <c r="D20" s="237"/>
      <c r="E20" s="26" t="s">
        <v>171</v>
      </c>
      <c r="F20" s="26" t="s">
        <v>172</v>
      </c>
      <c r="G20" s="26" t="s">
        <v>173</v>
      </c>
      <c r="H20" s="26" t="s">
        <v>174</v>
      </c>
      <c r="I20" s="26" t="s">
        <v>175</v>
      </c>
      <c r="J20" s="26" t="s">
        <v>176</v>
      </c>
      <c r="K20" s="26" t="s">
        <v>177</v>
      </c>
      <c r="L20" s="62" t="s">
        <v>178</v>
      </c>
      <c r="M20" s="63" t="s">
        <v>179</v>
      </c>
      <c r="N20" s="63" t="s">
        <v>180</v>
      </c>
      <c r="O20" s="63" t="s">
        <v>181</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4" t="s">
        <v>182</v>
      </c>
      <c r="B22" s="64" t="s">
        <v>182</v>
      </c>
      <c r="C22" s="64" t="s">
        <v>182</v>
      </c>
      <c r="D22" s="64" t="s">
        <v>182</v>
      </c>
      <c r="E22" s="64" t="s">
        <v>182</v>
      </c>
      <c r="F22" s="64" t="s">
        <v>182</v>
      </c>
      <c r="G22" s="64" t="s">
        <v>182</v>
      </c>
      <c r="H22" s="64" t="s">
        <v>182</v>
      </c>
      <c r="I22" s="64" t="s">
        <v>182</v>
      </c>
      <c r="J22" s="64" t="s">
        <v>182</v>
      </c>
      <c r="K22" s="64" t="s">
        <v>182</v>
      </c>
      <c r="L22" s="64" t="s">
        <v>182</v>
      </c>
      <c r="M22" s="64" t="s">
        <v>182</v>
      </c>
      <c r="N22" s="64" t="s">
        <v>182</v>
      </c>
      <c r="O22" s="64" t="s">
        <v>182</v>
      </c>
      <c r="P22" s="11"/>
      <c r="Q22" s="11"/>
      <c r="R22" s="11"/>
      <c r="S22" s="11"/>
      <c r="T22" s="11"/>
      <c r="U22" s="1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61" zoomScale="60" zoomScaleNormal="100" workbookViewId="0">
      <pane xSplit="1" topLeftCell="B1" activePane="topRight" state="frozen"/>
      <selection activeCell="D32" sqref="D32"/>
      <selection pane="topRight" activeCell="U26" sqref="U26"/>
    </sheetView>
  </sheetViews>
  <sheetFormatPr defaultColWidth="8.85546875" defaultRowHeight="15" x14ac:dyDescent="0.25"/>
  <cols>
    <col min="1" max="1" width="43.28515625" style="164" customWidth="1"/>
    <col min="2" max="2" width="17.7109375" style="164" customWidth="1"/>
    <col min="3" max="3" width="15.42578125" style="164" customWidth="1"/>
    <col min="4" max="4" width="15.7109375" style="164" customWidth="1"/>
    <col min="5" max="5" width="14.42578125" style="164" customWidth="1"/>
    <col min="6" max="6" width="17.140625" style="164" customWidth="1"/>
    <col min="7" max="7" width="15.42578125" style="164" customWidth="1"/>
    <col min="8" max="9" width="13.42578125" style="164" bestFit="1" customWidth="1"/>
    <col min="10" max="10" width="13.42578125" style="164" customWidth="1"/>
    <col min="11" max="12" width="13.42578125" style="164" bestFit="1" customWidth="1"/>
    <col min="13" max="14" width="16.7109375" style="164" customWidth="1"/>
    <col min="15" max="18" width="15.42578125" style="164" customWidth="1"/>
    <col min="19" max="23" width="14.42578125" style="164" customWidth="1"/>
  </cols>
  <sheetData>
    <row r="1" spans="1:23" s="2" customFormat="1" ht="18.75" customHeight="1" x14ac:dyDescent="0.2">
      <c r="A1" s="45"/>
      <c r="B1" s="45"/>
      <c r="C1" s="45"/>
      <c r="D1" s="45"/>
      <c r="E1" s="45"/>
      <c r="F1" s="45"/>
      <c r="G1" s="45"/>
      <c r="H1" s="45"/>
      <c r="I1" s="45"/>
      <c r="J1" s="45"/>
      <c r="K1" s="45"/>
      <c r="L1" s="45"/>
      <c r="M1" s="163"/>
      <c r="N1" s="1"/>
      <c r="O1" s="1"/>
      <c r="P1" s="1"/>
      <c r="Q1" s="1"/>
      <c r="R1" s="1"/>
      <c r="S1" s="65" t="str">
        <f>'1. паспорт местоположение'!$C$1</f>
        <v>Приложение  № _____</v>
      </c>
      <c r="T1" s="1"/>
      <c r="U1" s="1"/>
      <c r="V1" s="1"/>
      <c r="W1" s="1"/>
    </row>
    <row r="2" spans="1:23" s="2" customFormat="1" ht="18.75" customHeight="1" x14ac:dyDescent="0.25">
      <c r="A2" s="45"/>
      <c r="B2" s="45"/>
      <c r="C2" s="45"/>
      <c r="D2" s="45"/>
      <c r="E2" s="45"/>
      <c r="F2" s="45"/>
      <c r="G2" s="45"/>
      <c r="H2" s="45"/>
      <c r="I2" s="45"/>
      <c r="J2" s="45"/>
      <c r="K2" s="45"/>
      <c r="L2" s="45"/>
      <c r="M2" s="163"/>
      <c r="N2" s="1"/>
      <c r="O2" s="1"/>
      <c r="P2" s="1"/>
      <c r="Q2" s="1"/>
      <c r="R2" s="1"/>
      <c r="S2" s="66" t="str">
        <f>'1. паспорт местоположение'!$C$2</f>
        <v>к приказу Минэнерго России</v>
      </c>
      <c r="T2" s="1"/>
      <c r="U2" s="1"/>
      <c r="V2" s="1"/>
      <c r="W2" s="1"/>
    </row>
    <row r="3" spans="1:23" s="2" customFormat="1" ht="15.75" x14ac:dyDescent="0.25">
      <c r="A3" s="45"/>
      <c r="B3" s="45"/>
      <c r="C3" s="45"/>
      <c r="D3" s="45"/>
      <c r="E3" s="45"/>
      <c r="F3" s="45"/>
      <c r="G3" s="45"/>
      <c r="H3" s="45"/>
      <c r="I3" s="45"/>
      <c r="J3" s="45"/>
      <c r="K3" s="45"/>
      <c r="L3" s="45"/>
      <c r="M3" s="163"/>
      <c r="N3" s="1"/>
      <c r="O3" s="1"/>
      <c r="P3" s="1"/>
      <c r="Q3" s="1"/>
      <c r="R3" s="1"/>
      <c r="S3" s="66" t="str">
        <f>'1. паспорт местоположение'!$C$3</f>
        <v>от «__» _____ 20__ г. №___</v>
      </c>
      <c r="T3" s="1"/>
      <c r="U3" s="1"/>
      <c r="V3" s="1"/>
      <c r="W3" s="1"/>
    </row>
    <row r="4" spans="1:23" s="2" customFormat="1" ht="15.75" x14ac:dyDescent="0.2">
      <c r="A4" s="45"/>
      <c r="B4" s="45"/>
      <c r="C4" s="45"/>
      <c r="D4" s="45"/>
      <c r="E4" s="45"/>
      <c r="F4" s="45"/>
      <c r="G4" s="45"/>
      <c r="H4" s="45"/>
      <c r="I4" s="45"/>
      <c r="J4" s="45"/>
      <c r="K4" s="45"/>
      <c r="L4" s="45"/>
      <c r="M4" s="45"/>
      <c r="N4" s="1"/>
      <c r="O4" s="1"/>
      <c r="P4" s="1"/>
      <c r="Q4" s="1"/>
      <c r="R4" s="1"/>
      <c r="S4" s="1"/>
      <c r="T4" s="1"/>
      <c r="U4" s="1"/>
      <c r="V4" s="1"/>
      <c r="W4" s="1"/>
    </row>
    <row r="5" spans="1:23" s="2" customFormat="1" ht="18.75" customHeight="1"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1"/>
      <c r="U5" s="1"/>
      <c r="V5" s="1"/>
      <c r="W5" s="1"/>
    </row>
    <row r="6" spans="1:23" s="2" customFormat="1" ht="15.75" x14ac:dyDescent="0.2">
      <c r="A6" s="45"/>
      <c r="B6" s="45"/>
      <c r="C6" s="45"/>
      <c r="D6" s="45"/>
      <c r="E6" s="45"/>
      <c r="F6" s="45"/>
      <c r="G6" s="45"/>
      <c r="H6" s="45"/>
      <c r="I6" s="45"/>
      <c r="J6" s="45"/>
      <c r="K6" s="45"/>
      <c r="L6" s="45"/>
      <c r="M6" s="45"/>
      <c r="N6" s="1"/>
      <c r="O6" s="1"/>
      <c r="P6" s="1"/>
      <c r="Q6" s="1"/>
      <c r="R6" s="1"/>
      <c r="S6" s="1"/>
      <c r="T6" s="1"/>
      <c r="U6" s="1"/>
      <c r="V6" s="1"/>
      <c r="W6" s="1"/>
    </row>
    <row r="7" spans="1:23" s="2" customFormat="1" ht="20.25" x14ac:dyDescent="0.2">
      <c r="A7" s="280" t="s">
        <v>2</v>
      </c>
      <c r="B7" s="280"/>
      <c r="C7" s="280"/>
      <c r="D7" s="280"/>
      <c r="E7" s="280"/>
      <c r="F7" s="280"/>
      <c r="G7" s="280"/>
      <c r="H7" s="280"/>
      <c r="I7" s="280"/>
      <c r="J7" s="280"/>
      <c r="K7" s="280"/>
      <c r="L7" s="280"/>
      <c r="M7" s="280"/>
      <c r="N7" s="280"/>
      <c r="O7" s="280"/>
      <c r="P7" s="280"/>
      <c r="Q7" s="280"/>
      <c r="R7" s="280"/>
      <c r="S7" s="280"/>
      <c r="T7" s="1"/>
      <c r="U7" s="1"/>
      <c r="V7" s="1"/>
      <c r="W7" s="1"/>
    </row>
    <row r="8" spans="1:23" s="2" customFormat="1" ht="15.75" x14ac:dyDescent="0.2">
      <c r="A8" s="45"/>
      <c r="B8" s="45"/>
      <c r="C8" s="45"/>
      <c r="D8" s="45"/>
      <c r="E8" s="45"/>
      <c r="F8" s="45"/>
      <c r="G8" s="45"/>
      <c r="H8" s="45"/>
      <c r="I8" s="45"/>
      <c r="J8" s="45"/>
      <c r="K8" s="45"/>
      <c r="L8" s="45"/>
      <c r="M8" s="45"/>
      <c r="N8" s="1"/>
      <c r="O8" s="1"/>
      <c r="P8" s="1"/>
      <c r="Q8" s="1"/>
      <c r="R8" s="1"/>
      <c r="S8" s="1"/>
      <c r="T8" s="1"/>
      <c r="U8" s="1"/>
      <c r="V8" s="1"/>
      <c r="W8" s="1"/>
    </row>
    <row r="9" spans="1:23" s="2" customFormat="1" ht="18.75" customHeight="1" x14ac:dyDescent="0.2">
      <c r="A9" s="263" t="str">
        <f>'1. паспорт местоположение'!A9:C9</f>
        <v>Пермское краевое государственное унитарное предприятие "Северные краевые электрические сети"</v>
      </c>
      <c r="B9" s="263"/>
      <c r="C9" s="263"/>
      <c r="D9" s="263"/>
      <c r="E9" s="263"/>
      <c r="F9" s="263"/>
      <c r="G9" s="263"/>
      <c r="H9" s="263"/>
      <c r="I9" s="263"/>
      <c r="J9" s="263"/>
      <c r="K9" s="263"/>
      <c r="L9" s="263"/>
      <c r="M9" s="263"/>
      <c r="N9" s="263"/>
      <c r="O9" s="263"/>
      <c r="P9" s="263"/>
      <c r="Q9" s="263"/>
      <c r="R9" s="263"/>
      <c r="S9" s="263"/>
      <c r="T9" s="1"/>
      <c r="U9" s="1"/>
      <c r="V9" s="1"/>
      <c r="W9" s="1"/>
    </row>
    <row r="10" spans="1:23" s="2" customFormat="1" ht="18.75" customHeight="1" x14ac:dyDescent="0.2">
      <c r="A10" s="261" t="s">
        <v>3</v>
      </c>
      <c r="B10" s="261"/>
      <c r="C10" s="261"/>
      <c r="D10" s="261"/>
      <c r="E10" s="261"/>
      <c r="F10" s="261"/>
      <c r="G10" s="261"/>
      <c r="H10" s="261"/>
      <c r="I10" s="261"/>
      <c r="J10" s="261"/>
      <c r="K10" s="261"/>
      <c r="L10" s="261"/>
      <c r="M10" s="261"/>
      <c r="N10" s="261"/>
      <c r="O10" s="261"/>
      <c r="P10" s="261"/>
      <c r="Q10" s="261"/>
      <c r="R10" s="261"/>
      <c r="S10" s="261"/>
      <c r="T10" s="1"/>
      <c r="U10" s="1"/>
      <c r="V10" s="1"/>
      <c r="W10" s="1"/>
    </row>
    <row r="11" spans="1:23" s="2" customFormat="1" ht="15.75" x14ac:dyDescent="0.2">
      <c r="A11" s="45"/>
      <c r="B11" s="45"/>
      <c r="C11" s="45"/>
      <c r="D11" s="45"/>
      <c r="E11" s="45"/>
      <c r="F11" s="45"/>
      <c r="G11" s="45"/>
      <c r="H11" s="45"/>
      <c r="I11" s="45"/>
      <c r="J11" s="45"/>
      <c r="K11" s="45"/>
      <c r="L11" s="45"/>
      <c r="M11" s="45"/>
      <c r="N11" s="1"/>
      <c r="O11" s="1"/>
      <c r="P11" s="1"/>
      <c r="Q11" s="1"/>
      <c r="R11" s="1"/>
      <c r="S11" s="1"/>
      <c r="T11" s="1"/>
      <c r="U11" s="1"/>
      <c r="V11" s="1"/>
      <c r="W11" s="1"/>
    </row>
    <row r="12" spans="1:23" s="2" customFormat="1" ht="18.75" customHeight="1" x14ac:dyDescent="0.2">
      <c r="A12" s="281" t="str">
        <f>'1. паспорт местоположение'!$A$12</f>
        <v>Р_СГЭС_15</v>
      </c>
      <c r="B12" s="281"/>
      <c r="C12" s="281"/>
      <c r="D12" s="281"/>
      <c r="E12" s="281"/>
      <c r="F12" s="281"/>
      <c r="G12" s="281"/>
      <c r="H12" s="281"/>
      <c r="I12" s="281"/>
      <c r="J12" s="281"/>
      <c r="K12" s="281"/>
      <c r="L12" s="281"/>
      <c r="M12" s="281"/>
      <c r="N12" s="281"/>
      <c r="O12" s="281"/>
      <c r="P12" s="281"/>
      <c r="Q12" s="281"/>
      <c r="R12" s="281"/>
      <c r="S12" s="281"/>
      <c r="T12" s="1"/>
      <c r="U12" s="1"/>
      <c r="V12" s="1"/>
      <c r="W12" s="1"/>
    </row>
    <row r="13" spans="1:23" s="2" customFormat="1" ht="18.75" customHeight="1" x14ac:dyDescent="0.2">
      <c r="A13" s="261" t="s">
        <v>4</v>
      </c>
      <c r="B13" s="261"/>
      <c r="C13" s="261"/>
      <c r="D13" s="261"/>
      <c r="E13" s="261"/>
      <c r="F13" s="261"/>
      <c r="G13" s="261"/>
      <c r="H13" s="261"/>
      <c r="I13" s="261"/>
      <c r="J13" s="261"/>
      <c r="K13" s="261"/>
      <c r="L13" s="261"/>
      <c r="M13" s="261"/>
      <c r="N13" s="261"/>
      <c r="O13" s="261"/>
      <c r="P13" s="261"/>
      <c r="Q13" s="261"/>
      <c r="R13" s="261"/>
      <c r="S13" s="261"/>
      <c r="T13" s="1"/>
      <c r="U13" s="1"/>
      <c r="V13" s="1"/>
      <c r="W13" s="1"/>
    </row>
    <row r="14" spans="1:23" s="2" customFormat="1" ht="15.75" customHeight="1" x14ac:dyDescent="0.2">
      <c r="A14" s="45"/>
      <c r="B14" s="45"/>
      <c r="C14" s="45"/>
      <c r="D14" s="45"/>
      <c r="E14" s="45"/>
      <c r="F14" s="45"/>
      <c r="G14" s="45"/>
      <c r="H14" s="45"/>
      <c r="I14" s="45"/>
      <c r="J14" s="45"/>
      <c r="K14" s="45"/>
      <c r="L14" s="45"/>
      <c r="M14" s="45"/>
      <c r="N14" s="1"/>
      <c r="O14" s="1"/>
      <c r="P14" s="1"/>
      <c r="Q14" s="1"/>
      <c r="R14" s="1"/>
      <c r="S14" s="1"/>
      <c r="T14" s="1"/>
      <c r="U14" s="1"/>
      <c r="V14" s="1"/>
      <c r="W14" s="1"/>
    </row>
    <row r="15" spans="1:23" s="12" customFormat="1" ht="48.75" customHeight="1" x14ac:dyDescent="0.2">
      <c r="A15" s="276" t="str">
        <f>'1. паспорт местоположение'!$A$15</f>
        <v>Строительство ВЛ-0,4кВ АО «Соликамский завод Урал» (строительно-монтажные работы воздушной линии, протяженностью 0,45 км)</v>
      </c>
      <c r="B15" s="276"/>
      <c r="C15" s="276"/>
      <c r="D15" s="276"/>
      <c r="E15" s="276"/>
      <c r="F15" s="276"/>
      <c r="G15" s="276"/>
      <c r="H15" s="276"/>
      <c r="I15" s="276"/>
      <c r="J15" s="276"/>
      <c r="K15" s="276"/>
      <c r="L15" s="276"/>
      <c r="M15" s="276"/>
      <c r="N15" s="276"/>
      <c r="O15" s="276"/>
      <c r="P15" s="276"/>
      <c r="Q15" s="276"/>
      <c r="R15" s="276"/>
      <c r="S15" s="276"/>
      <c r="T15" s="46"/>
      <c r="U15" s="46"/>
      <c r="V15" s="46"/>
      <c r="W15" s="46"/>
    </row>
    <row r="16" spans="1:23" s="12" customFormat="1" ht="15" customHeight="1" x14ac:dyDescent="0.2">
      <c r="A16" s="261" t="s">
        <v>5</v>
      </c>
      <c r="B16" s="261"/>
      <c r="C16" s="261"/>
      <c r="D16" s="261"/>
      <c r="E16" s="261"/>
      <c r="F16" s="261"/>
      <c r="G16" s="261"/>
      <c r="H16" s="261"/>
      <c r="I16" s="261"/>
      <c r="J16" s="261"/>
      <c r="K16" s="261"/>
      <c r="L16" s="261"/>
      <c r="M16" s="261"/>
      <c r="N16" s="261"/>
      <c r="O16" s="261"/>
      <c r="P16" s="261"/>
      <c r="Q16" s="261"/>
      <c r="R16" s="261"/>
      <c r="S16" s="261"/>
      <c r="T16" s="46"/>
      <c r="U16" s="46"/>
      <c r="V16" s="46"/>
      <c r="W16" s="46"/>
    </row>
    <row r="17" spans="1:23" s="12" customFormat="1" ht="15" customHeight="1" x14ac:dyDescent="0.2">
      <c r="A17" s="45"/>
      <c r="B17" s="31"/>
      <c r="C17" s="45"/>
      <c r="D17" s="45"/>
      <c r="E17" s="45"/>
      <c r="F17" s="45"/>
      <c r="G17" s="45"/>
      <c r="H17" s="45"/>
      <c r="I17" s="45"/>
      <c r="J17" s="45"/>
      <c r="K17" s="45"/>
      <c r="L17" s="45"/>
      <c r="M17" s="45"/>
      <c r="N17" s="46"/>
      <c r="O17" s="46"/>
      <c r="P17" s="46"/>
      <c r="Q17" s="46"/>
      <c r="R17" s="46"/>
      <c r="S17" s="46"/>
      <c r="T17" s="46"/>
      <c r="U17" s="46"/>
      <c r="V17" s="46"/>
      <c r="W17" s="46"/>
    </row>
    <row r="18" spans="1:23" s="12" customFormat="1" ht="24.75" customHeight="1" x14ac:dyDescent="0.2">
      <c r="A18" s="277" t="s">
        <v>183</v>
      </c>
      <c r="B18" s="236"/>
      <c r="C18" s="236"/>
      <c r="D18" s="236"/>
      <c r="E18" s="236"/>
      <c r="F18" s="236"/>
      <c r="G18" s="236"/>
      <c r="H18" s="236"/>
      <c r="I18" s="236"/>
      <c r="J18" s="236"/>
      <c r="K18" s="236"/>
      <c r="L18" s="236"/>
      <c r="M18" s="236"/>
      <c r="N18" s="236"/>
      <c r="O18" s="236"/>
      <c r="P18" s="236"/>
      <c r="Q18" s="236"/>
      <c r="R18" s="236"/>
      <c r="S18" s="236"/>
      <c r="T18" s="46"/>
      <c r="U18" s="46"/>
      <c r="V18" s="46"/>
      <c r="W18" s="46"/>
    </row>
    <row r="19" spans="1:23" s="12" customFormat="1" ht="15" customHeight="1" x14ac:dyDescent="0.2">
      <c r="A19" s="261"/>
      <c r="B19" s="261"/>
      <c r="C19" s="261"/>
      <c r="D19" s="261"/>
      <c r="E19" s="261"/>
      <c r="F19" s="261"/>
      <c r="G19" s="261"/>
      <c r="H19" s="261"/>
      <c r="I19" s="261"/>
      <c r="J19" s="261"/>
      <c r="K19" s="261"/>
      <c r="L19" s="261"/>
      <c r="M19" s="261"/>
      <c r="N19" s="261"/>
      <c r="O19" s="261"/>
      <c r="P19" s="261"/>
      <c r="Q19" s="261"/>
      <c r="R19" s="261"/>
      <c r="S19" s="261"/>
      <c r="T19" s="46"/>
      <c r="U19" s="46"/>
      <c r="V19" s="46"/>
      <c r="W19" s="46"/>
    </row>
    <row r="20" spans="1:23" s="12" customFormat="1" ht="15" customHeight="1" x14ac:dyDescent="0.2">
      <c r="A20" s="45"/>
      <c r="B20" s="45"/>
      <c r="C20" s="45"/>
      <c r="D20" s="45"/>
      <c r="E20" s="45"/>
      <c r="F20" s="45"/>
      <c r="G20" s="45"/>
      <c r="H20" s="45"/>
      <c r="I20" s="45"/>
      <c r="J20" s="45"/>
      <c r="K20" s="45"/>
      <c r="L20" s="45"/>
      <c r="M20" s="45"/>
      <c r="N20" s="45"/>
      <c r="O20" s="45"/>
      <c r="P20" s="45"/>
      <c r="Q20" s="45"/>
      <c r="R20" s="45"/>
      <c r="S20" s="45"/>
      <c r="T20" s="46"/>
      <c r="U20" s="46"/>
      <c r="V20" s="46"/>
      <c r="W20" s="46"/>
    </row>
    <row r="21" spans="1:23" s="12" customFormat="1" ht="15" customHeight="1" x14ac:dyDescent="0.2">
      <c r="A21" s="45"/>
      <c r="B21" s="45"/>
      <c r="C21" s="45"/>
      <c r="D21" s="45"/>
      <c r="E21" s="45"/>
      <c r="F21" s="45"/>
      <c r="G21" s="45"/>
      <c r="H21" s="45"/>
      <c r="I21" s="45"/>
      <c r="J21" s="45"/>
      <c r="K21" s="45"/>
      <c r="L21" s="45"/>
      <c r="M21" s="45"/>
      <c r="N21" s="45"/>
      <c r="O21" s="45"/>
      <c r="P21" s="45"/>
      <c r="Q21" s="45"/>
      <c r="R21" s="45"/>
      <c r="S21" s="45"/>
      <c r="T21" s="46"/>
      <c r="U21" s="46"/>
      <c r="V21" s="46"/>
      <c r="W21" s="46"/>
    </row>
    <row r="22" spans="1:23" s="12" customFormat="1" ht="15" customHeight="1" x14ac:dyDescent="0.2">
      <c r="A22" s="45"/>
      <c r="B22" s="45"/>
      <c r="C22" s="45"/>
      <c r="D22" s="45"/>
      <c r="E22" s="45"/>
      <c r="F22" s="45"/>
      <c r="G22" s="45"/>
      <c r="H22" s="45"/>
      <c r="I22" s="45"/>
      <c r="J22" s="45"/>
      <c r="K22" s="45"/>
      <c r="L22" s="45"/>
      <c r="M22" s="45"/>
      <c r="N22" s="45"/>
      <c r="O22" s="45"/>
      <c r="P22" s="45"/>
      <c r="Q22" s="45"/>
      <c r="R22" s="45"/>
      <c r="S22" s="45"/>
      <c r="T22" s="46"/>
      <c r="U22" s="46"/>
      <c r="V22" s="46"/>
      <c r="W22" s="46"/>
    </row>
    <row r="23" spans="1:23" ht="16.5" thickBot="1" x14ac:dyDescent="0.3">
      <c r="A23" s="162"/>
      <c r="B23" s="162"/>
      <c r="C23" s="162"/>
      <c r="D23" s="162"/>
      <c r="E23" s="162"/>
      <c r="F23" s="162"/>
      <c r="G23" s="162"/>
      <c r="H23" s="162"/>
      <c r="I23" s="162"/>
      <c r="J23" s="162"/>
      <c r="K23" s="162"/>
      <c r="L23" s="162"/>
      <c r="M23" s="162"/>
      <c r="N23" s="162"/>
      <c r="O23" s="162"/>
      <c r="P23" s="162"/>
      <c r="Q23" s="162"/>
      <c r="R23" s="162"/>
      <c r="S23" s="162"/>
      <c r="T23" s="162"/>
    </row>
    <row r="24" spans="1:23" s="142" customFormat="1" ht="14.25" customHeight="1" x14ac:dyDescent="0.25">
      <c r="A24" s="165" t="s">
        <v>184</v>
      </c>
      <c r="B24" s="166" t="s">
        <v>185</v>
      </c>
      <c r="C24" s="279"/>
      <c r="D24" s="164"/>
      <c r="E24" s="164"/>
      <c r="F24" s="164"/>
      <c r="G24" s="164"/>
      <c r="H24" s="164"/>
      <c r="I24" s="164"/>
      <c r="J24" s="164"/>
      <c r="K24" s="164"/>
      <c r="L24" s="164"/>
      <c r="M24" s="164"/>
      <c r="N24" s="164"/>
      <c r="O24" s="164"/>
      <c r="P24" s="164"/>
      <c r="Q24" s="164"/>
      <c r="R24" s="164"/>
      <c r="S24" s="164"/>
      <c r="T24" s="167"/>
      <c r="U24" s="164"/>
      <c r="V24" s="164"/>
      <c r="W24" s="164"/>
    </row>
    <row r="25" spans="1:23" s="142" customFormat="1" ht="12.75" customHeight="1" x14ac:dyDescent="0.25">
      <c r="A25" s="168" t="s">
        <v>186</v>
      </c>
      <c r="B25" s="169">
        <v>415938.01</v>
      </c>
      <c r="C25" s="279"/>
      <c r="D25" s="278"/>
      <c r="E25" s="278"/>
      <c r="F25" s="170"/>
      <c r="G25" s="170"/>
      <c r="H25" s="170"/>
      <c r="I25" s="170"/>
      <c r="J25" s="170"/>
      <c r="K25" s="170"/>
      <c r="L25" s="170"/>
      <c r="M25" s="170"/>
      <c r="N25" s="170"/>
      <c r="O25" s="170"/>
      <c r="P25" s="170"/>
      <c r="Q25" s="170"/>
      <c r="R25" s="170"/>
      <c r="S25" s="46"/>
      <c r="T25" s="167"/>
      <c r="U25" s="164"/>
      <c r="V25" s="164"/>
      <c r="W25" s="164"/>
    </row>
    <row r="26" spans="1:23" s="142" customFormat="1" ht="17.25" customHeight="1" x14ac:dyDescent="0.25">
      <c r="A26" s="168" t="s">
        <v>187</v>
      </c>
      <c r="B26" s="169">
        <v>0</v>
      </c>
      <c r="C26" s="46"/>
      <c r="D26" s="274" t="s">
        <v>188</v>
      </c>
      <c r="E26" s="274"/>
      <c r="F26" s="274"/>
      <c r="G26" s="172">
        <f>IF(B93="исключен","проект исключен",IF(SUM(B88:W88)=0,"не окупается",SUM(B88:W88)))</f>
        <v>2.0702978025505132</v>
      </c>
      <c r="H26" s="173"/>
      <c r="I26" s="174"/>
      <c r="J26" s="174"/>
      <c r="K26" s="174"/>
      <c r="L26" s="174"/>
      <c r="M26" s="174"/>
      <c r="N26" s="174"/>
      <c r="O26" s="174"/>
      <c r="P26" s="174"/>
      <c r="Q26" s="174"/>
      <c r="R26" s="174"/>
      <c r="S26" s="164"/>
      <c r="T26" s="167"/>
      <c r="U26" s="164"/>
      <c r="V26" s="164"/>
      <c r="W26" s="164"/>
    </row>
    <row r="27" spans="1:23" s="142" customFormat="1" ht="16.5" customHeight="1" x14ac:dyDescent="0.25">
      <c r="A27" s="168" t="s">
        <v>189</v>
      </c>
      <c r="B27" s="169">
        <v>15</v>
      </c>
      <c r="C27" s="46"/>
      <c r="D27" s="274" t="s">
        <v>190</v>
      </c>
      <c r="E27" s="274"/>
      <c r="F27" s="274"/>
      <c r="G27" s="172">
        <f>IF(B93="исключен","проект исключен",IF(SUM(B89:W89)=0,"не окупается",SUM(B89:W89)))</f>
        <v>2.0702978025505132</v>
      </c>
      <c r="H27" s="174"/>
      <c r="I27" s="174"/>
      <c r="J27" s="174"/>
      <c r="K27" s="174"/>
      <c r="L27" s="174"/>
      <c r="M27" s="174"/>
      <c r="N27" s="174"/>
      <c r="O27" s="174"/>
      <c r="P27" s="174"/>
      <c r="Q27" s="174"/>
      <c r="R27" s="174"/>
      <c r="S27" s="164"/>
      <c r="T27" s="167"/>
      <c r="U27" s="164"/>
      <c r="V27" s="164"/>
      <c r="W27" s="164"/>
    </row>
    <row r="28" spans="1:23" s="142" customFormat="1" ht="24" customHeight="1" x14ac:dyDescent="0.25">
      <c r="A28" s="168" t="s">
        <v>191</v>
      </c>
      <c r="B28" s="169">
        <v>1</v>
      </c>
      <c r="C28" s="46"/>
      <c r="D28" s="275" t="s">
        <v>192</v>
      </c>
      <c r="E28" s="275"/>
      <c r="F28" s="275"/>
      <c r="G28" s="175">
        <f>IFERROR(IF(B92=0,0,INDEX(A1:W100,86,MATCH(B92+15,45:45,0))),0)</f>
        <v>53854002.094249852</v>
      </c>
      <c r="H28" s="176"/>
      <c r="I28" s="176"/>
      <c r="J28" s="176"/>
      <c r="K28" s="176"/>
      <c r="L28" s="176"/>
      <c r="M28" s="176"/>
      <c r="N28" s="176"/>
      <c r="O28" s="176"/>
      <c r="P28" s="176"/>
      <c r="Q28" s="176"/>
      <c r="R28" s="176"/>
      <c r="S28" s="164"/>
      <c r="T28" s="167"/>
      <c r="U28" s="164"/>
      <c r="V28" s="164"/>
      <c r="W28" s="164"/>
    </row>
    <row r="29" spans="1:23" s="142" customFormat="1" ht="17.25" customHeight="1" x14ac:dyDescent="0.25">
      <c r="A29" s="168" t="s">
        <v>193</v>
      </c>
      <c r="B29" s="169">
        <f>SUM(B60:R60)+SUM(B59:R59)</f>
        <v>0</v>
      </c>
      <c r="C29" s="46"/>
      <c r="D29" s="177"/>
      <c r="E29" s="177"/>
      <c r="F29" s="177"/>
      <c r="G29" s="177"/>
      <c r="H29" s="177"/>
      <c r="I29" s="177"/>
      <c r="J29" s="177"/>
      <c r="K29" s="177"/>
      <c r="L29" s="177"/>
      <c r="M29" s="177"/>
      <c r="N29" s="177"/>
      <c r="O29" s="177"/>
      <c r="P29" s="177"/>
      <c r="Q29" s="177"/>
      <c r="R29" s="177"/>
      <c r="S29" s="178"/>
      <c r="T29" s="167"/>
      <c r="U29" s="164"/>
      <c r="V29" s="164"/>
      <c r="W29" s="164"/>
    </row>
    <row r="30" spans="1:23" s="142" customFormat="1" ht="17.25" customHeight="1" x14ac:dyDescent="0.25">
      <c r="A30" s="168" t="s">
        <v>194</v>
      </c>
      <c r="B30" s="179">
        <v>10</v>
      </c>
      <c r="C30" s="46"/>
      <c r="D30" s="164"/>
      <c r="E30" s="164"/>
      <c r="F30" s="164"/>
      <c r="G30" s="164"/>
      <c r="H30" s="164"/>
      <c r="I30" s="164"/>
      <c r="J30" s="164"/>
      <c r="K30" s="164"/>
      <c r="L30" s="164"/>
      <c r="M30" s="164"/>
      <c r="N30" s="164"/>
      <c r="O30" s="164"/>
      <c r="P30" s="164"/>
      <c r="Q30" s="164"/>
      <c r="R30" s="164"/>
      <c r="S30" s="164"/>
      <c r="T30" s="167"/>
      <c r="U30" s="164"/>
      <c r="V30" s="164"/>
      <c r="W30" s="164"/>
    </row>
    <row r="31" spans="1:23" s="142" customFormat="1" ht="17.25" customHeight="1" x14ac:dyDescent="0.25">
      <c r="A31" s="168" t="s">
        <v>195</v>
      </c>
      <c r="B31" s="169" t="s">
        <v>196</v>
      </c>
      <c r="C31" s="46"/>
      <c r="D31" s="178"/>
      <c r="E31" s="178"/>
      <c r="F31" s="178"/>
      <c r="G31" s="178"/>
      <c r="H31" s="178"/>
      <c r="I31" s="178"/>
      <c r="J31" s="178"/>
      <c r="K31" s="178"/>
      <c r="L31" s="178"/>
      <c r="M31" s="178"/>
      <c r="N31" s="178"/>
      <c r="O31" s="178"/>
      <c r="P31" s="178"/>
      <c r="Q31" s="178"/>
      <c r="R31" s="178"/>
      <c r="S31" s="178"/>
      <c r="T31" s="167"/>
      <c r="U31" s="164"/>
      <c r="V31" s="164"/>
      <c r="W31" s="164"/>
    </row>
    <row r="32" spans="1:23" s="142" customFormat="1" ht="17.25" customHeight="1" x14ac:dyDescent="0.25">
      <c r="A32" s="168" t="s">
        <v>197</v>
      </c>
      <c r="B32" s="169">
        <f>SUM(B61:R61)+SUM(B62:R62)</f>
        <v>0</v>
      </c>
      <c r="C32" s="46"/>
      <c r="D32" s="46"/>
      <c r="E32" s="46"/>
      <c r="F32" s="46"/>
      <c r="G32" s="46"/>
      <c r="H32" s="46"/>
      <c r="I32" s="46"/>
      <c r="J32" s="46"/>
      <c r="K32" s="46"/>
      <c r="L32" s="46"/>
      <c r="M32" s="46"/>
      <c r="N32" s="46"/>
      <c r="O32" s="46"/>
      <c r="P32" s="46"/>
      <c r="Q32" s="46"/>
      <c r="R32" s="46"/>
      <c r="S32" s="46"/>
      <c r="T32" s="167"/>
      <c r="U32" s="164"/>
      <c r="V32" s="164"/>
      <c r="W32" s="164"/>
    </row>
    <row r="33" spans="1:23" s="142" customFormat="1" ht="17.25" customHeight="1" x14ac:dyDescent="0.25">
      <c r="A33" s="168" t="s">
        <v>198</v>
      </c>
      <c r="B33" s="169">
        <v>0</v>
      </c>
      <c r="C33" s="46"/>
      <c r="D33" s="46"/>
      <c r="E33" s="46"/>
      <c r="F33" s="46"/>
      <c r="G33" s="46"/>
      <c r="H33" s="46"/>
      <c r="I33" s="46"/>
      <c r="J33" s="46"/>
      <c r="K33" s="46"/>
      <c r="L33" s="46"/>
      <c r="M33" s="46"/>
      <c r="N33" s="46"/>
      <c r="O33" s="46"/>
      <c r="P33" s="46"/>
      <c r="Q33" s="46"/>
      <c r="R33" s="46"/>
      <c r="S33" s="46"/>
      <c r="T33" s="167"/>
      <c r="U33" s="164"/>
      <c r="V33" s="164"/>
      <c r="W33" s="164"/>
    </row>
    <row r="34" spans="1:23" s="142" customFormat="1" ht="17.25" customHeight="1" x14ac:dyDescent="0.25">
      <c r="A34" s="168" t="s">
        <v>199</v>
      </c>
      <c r="B34" s="169" t="s">
        <v>200</v>
      </c>
      <c r="C34" s="46"/>
      <c r="D34" s="46"/>
      <c r="E34" s="46"/>
      <c r="F34" s="46"/>
      <c r="G34" s="46"/>
      <c r="H34" s="46"/>
      <c r="I34" s="46"/>
      <c r="J34" s="46"/>
      <c r="K34" s="46"/>
      <c r="L34" s="46"/>
      <c r="M34" s="46"/>
      <c r="N34" s="46"/>
      <c r="O34" s="46"/>
      <c r="P34" s="46"/>
      <c r="Q34" s="46"/>
      <c r="R34" s="46"/>
      <c r="S34" s="46"/>
      <c r="T34" s="167"/>
      <c r="U34" s="164"/>
      <c r="V34" s="164"/>
      <c r="W34" s="164"/>
    </row>
    <row r="35" spans="1:23" s="142" customFormat="1" ht="17.25" customHeight="1" x14ac:dyDescent="0.25">
      <c r="A35" s="168" t="s">
        <v>201</v>
      </c>
      <c r="B35" s="180">
        <v>0.2</v>
      </c>
      <c r="C35" s="46"/>
      <c r="D35" s="46"/>
      <c r="E35" s="46"/>
      <c r="F35" s="46"/>
      <c r="G35" s="46"/>
      <c r="H35" s="46"/>
      <c r="I35" s="46"/>
      <c r="J35" s="46"/>
      <c r="K35" s="46"/>
      <c r="L35" s="46"/>
      <c r="M35" s="46"/>
      <c r="N35" s="46"/>
      <c r="O35" s="46"/>
      <c r="P35" s="46"/>
      <c r="Q35" s="46"/>
      <c r="R35" s="46"/>
      <c r="S35" s="46"/>
      <c r="T35" s="167"/>
      <c r="U35" s="164"/>
      <c r="V35" s="164"/>
      <c r="W35" s="164"/>
    </row>
    <row r="36" spans="1:23" s="142" customFormat="1" ht="17.25" customHeight="1" x14ac:dyDescent="0.25">
      <c r="A36" s="168" t="s">
        <v>202</v>
      </c>
      <c r="B36" s="181">
        <v>2.2000000000000002E-2</v>
      </c>
      <c r="C36" s="46"/>
      <c r="D36" s="46"/>
      <c r="E36" s="46"/>
      <c r="F36" s="46"/>
      <c r="G36" s="46"/>
      <c r="H36" s="46"/>
      <c r="I36" s="46"/>
      <c r="J36" s="46"/>
      <c r="K36" s="46"/>
      <c r="L36" s="46"/>
      <c r="M36" s="46"/>
      <c r="N36" s="46"/>
      <c r="O36" s="46"/>
      <c r="P36" s="46"/>
      <c r="Q36" s="46"/>
      <c r="R36" s="46"/>
      <c r="S36" s="46"/>
      <c r="T36" s="167"/>
      <c r="U36" s="164"/>
      <c r="V36" s="164"/>
      <c r="W36" s="164"/>
    </row>
    <row r="37" spans="1:23" s="142" customFormat="1" ht="17.25" customHeight="1" x14ac:dyDescent="0.25">
      <c r="A37" s="168" t="s">
        <v>203</v>
      </c>
      <c r="B37" s="180">
        <v>0.1</v>
      </c>
      <c r="C37" s="46"/>
      <c r="D37" s="46"/>
      <c r="E37" s="46"/>
      <c r="F37" s="46"/>
      <c r="G37" s="46"/>
      <c r="H37" s="46"/>
      <c r="I37" s="46"/>
      <c r="J37" s="46"/>
      <c r="K37" s="46"/>
      <c r="L37" s="46"/>
      <c r="M37" s="46"/>
      <c r="N37" s="46"/>
      <c r="O37" s="46"/>
      <c r="P37" s="46"/>
      <c r="Q37" s="46"/>
      <c r="R37" s="46"/>
      <c r="S37" s="46"/>
      <c r="T37" s="167"/>
      <c r="U37" s="164"/>
      <c r="V37" s="164"/>
      <c r="W37" s="164"/>
    </row>
    <row r="38" spans="1:23" s="142" customFormat="1" ht="17.25" customHeight="1" x14ac:dyDescent="0.25">
      <c r="A38" s="168" t="s">
        <v>204</v>
      </c>
      <c r="B38" s="182">
        <v>0</v>
      </c>
      <c r="C38" s="46"/>
      <c r="D38" s="46"/>
      <c r="E38" s="46"/>
      <c r="F38" s="46"/>
      <c r="G38" s="46"/>
      <c r="H38" s="46"/>
      <c r="I38" s="46"/>
      <c r="J38" s="46"/>
      <c r="K38" s="46"/>
      <c r="L38" s="46"/>
      <c r="M38" s="46"/>
      <c r="N38" s="46"/>
      <c r="O38" s="46"/>
      <c r="P38" s="46"/>
      <c r="Q38" s="46"/>
      <c r="R38" s="46"/>
      <c r="S38" s="46"/>
      <c r="T38" s="167"/>
      <c r="U38" s="164"/>
      <c r="V38" s="164"/>
      <c r="W38" s="164"/>
    </row>
    <row r="39" spans="1:23" s="142" customFormat="1" ht="17.25" customHeight="1" x14ac:dyDescent="0.25">
      <c r="A39" s="168" t="s">
        <v>205</v>
      </c>
      <c r="B39" s="180">
        <v>0</v>
      </c>
      <c r="C39" s="46"/>
      <c r="D39" s="46"/>
      <c r="E39" s="46"/>
      <c r="F39" s="46"/>
      <c r="G39" s="46"/>
      <c r="H39" s="46"/>
      <c r="I39" s="46"/>
      <c r="J39" s="46"/>
      <c r="K39" s="46"/>
      <c r="L39" s="46"/>
      <c r="M39" s="46"/>
      <c r="N39" s="46"/>
      <c r="O39" s="46"/>
      <c r="P39" s="46"/>
      <c r="Q39" s="46"/>
      <c r="R39" s="46"/>
      <c r="S39" s="46"/>
      <c r="T39" s="167"/>
      <c r="U39" s="164"/>
      <c r="V39" s="164"/>
      <c r="W39" s="164"/>
    </row>
    <row r="40" spans="1:23" s="142" customFormat="1" ht="17.25" customHeight="1" x14ac:dyDescent="0.25">
      <c r="A40" s="168" t="s">
        <v>206</v>
      </c>
      <c r="B40" s="180">
        <v>0</v>
      </c>
      <c r="C40" s="46"/>
      <c r="D40" s="46"/>
      <c r="E40" s="46"/>
      <c r="F40" s="46"/>
      <c r="G40" s="46"/>
      <c r="H40" s="46"/>
      <c r="I40" s="46"/>
      <c r="J40" s="46"/>
      <c r="K40" s="46"/>
      <c r="L40" s="46"/>
      <c r="M40" s="46"/>
      <c r="N40" s="46"/>
      <c r="O40" s="46"/>
      <c r="P40" s="46"/>
      <c r="Q40" s="46"/>
      <c r="R40" s="46"/>
      <c r="S40" s="46"/>
      <c r="T40" s="167"/>
      <c r="U40" s="164"/>
      <c r="V40" s="164"/>
      <c r="W40" s="164"/>
    </row>
    <row r="41" spans="1:23" s="142" customFormat="1" ht="17.25" customHeight="1" x14ac:dyDescent="0.25">
      <c r="A41" s="168" t="s">
        <v>207</v>
      </c>
      <c r="B41" s="182">
        <v>0</v>
      </c>
      <c r="C41" s="46"/>
      <c r="D41" s="46"/>
      <c r="E41" s="46"/>
      <c r="F41" s="46"/>
      <c r="G41" s="46"/>
      <c r="H41" s="46"/>
      <c r="I41" s="46"/>
      <c r="J41" s="46"/>
      <c r="K41" s="46"/>
      <c r="L41" s="46"/>
      <c r="M41" s="46"/>
      <c r="N41" s="46"/>
      <c r="O41" s="46"/>
      <c r="P41" s="46"/>
      <c r="Q41" s="46"/>
      <c r="R41" s="46"/>
      <c r="S41" s="46"/>
      <c r="T41" s="167"/>
      <c r="U41" s="164"/>
      <c r="V41" s="164"/>
      <c r="W41" s="164"/>
    </row>
    <row r="42" spans="1:23" s="142" customFormat="1" ht="17.25" customHeight="1" x14ac:dyDescent="0.25">
      <c r="A42" s="168" t="s">
        <v>208</v>
      </c>
      <c r="B42" s="183">
        <v>0</v>
      </c>
      <c r="C42" s="46"/>
      <c r="D42" s="46"/>
      <c r="E42" s="46"/>
      <c r="F42" s="46"/>
      <c r="G42" s="46"/>
      <c r="H42" s="46"/>
      <c r="I42" s="46"/>
      <c r="J42" s="46"/>
      <c r="K42" s="46"/>
      <c r="L42" s="46"/>
      <c r="M42" s="46"/>
      <c r="N42" s="46"/>
      <c r="O42" s="46"/>
      <c r="P42" s="46"/>
      <c r="Q42" s="46"/>
      <c r="R42" s="46"/>
      <c r="S42" s="46"/>
      <c r="T42" s="167"/>
      <c r="U42" s="164"/>
      <c r="V42" s="164"/>
      <c r="W42" s="164"/>
    </row>
    <row r="43" spans="1:23" s="142" customFormat="1" ht="17.25" customHeight="1" x14ac:dyDescent="0.25">
      <c r="A43" s="168" t="s">
        <v>209</v>
      </c>
      <c r="B43" s="180">
        <f>1-B41</f>
        <v>1</v>
      </c>
      <c r="C43" s="46"/>
      <c r="D43" s="46"/>
      <c r="E43" s="46"/>
      <c r="F43" s="46"/>
      <c r="G43" s="46"/>
      <c r="H43" s="46"/>
      <c r="I43" s="46"/>
      <c r="J43" s="46"/>
      <c r="K43" s="46"/>
      <c r="L43" s="46"/>
      <c r="M43" s="46"/>
      <c r="N43" s="46"/>
      <c r="O43" s="46"/>
      <c r="P43" s="46"/>
      <c r="Q43" s="46"/>
      <c r="R43" s="46"/>
      <c r="S43" s="46"/>
      <c r="T43" s="167"/>
      <c r="U43" s="164"/>
      <c r="V43" s="164"/>
      <c r="W43" s="164"/>
    </row>
    <row r="44" spans="1:23" s="142" customFormat="1" ht="17.25" customHeight="1" thickBot="1" x14ac:dyDescent="0.3">
      <c r="A44" s="184" t="s">
        <v>210</v>
      </c>
      <c r="B44" s="185">
        <v>0.13</v>
      </c>
      <c r="C44" s="186"/>
      <c r="D44" s="46"/>
      <c r="E44" s="46"/>
      <c r="F44" s="46"/>
      <c r="G44" s="46"/>
      <c r="H44" s="46"/>
      <c r="I44" s="46"/>
      <c r="J44" s="46"/>
      <c r="K44" s="46"/>
      <c r="L44" s="46"/>
      <c r="M44" s="46"/>
      <c r="N44" s="46"/>
      <c r="O44" s="46"/>
      <c r="P44" s="46"/>
      <c r="Q44" s="46"/>
      <c r="R44" s="46"/>
      <c r="S44" s="46"/>
      <c r="T44" s="167"/>
      <c r="U44" s="164"/>
      <c r="V44" s="164"/>
      <c r="W44" s="164"/>
    </row>
    <row r="45" spans="1:23" s="142" customFormat="1" ht="24" customHeight="1" x14ac:dyDescent="0.25">
      <c r="A45" s="187" t="s">
        <v>211</v>
      </c>
      <c r="B45" s="188">
        <v>2023</v>
      </c>
      <c r="C45" s="188">
        <v>2024</v>
      </c>
      <c r="D45" s="188">
        <v>2025</v>
      </c>
      <c r="E45" s="188">
        <v>2026</v>
      </c>
      <c r="F45" s="188">
        <v>2027</v>
      </c>
      <c r="G45" s="188">
        <v>2028</v>
      </c>
      <c r="H45" s="188">
        <v>2029</v>
      </c>
      <c r="I45" s="188">
        <v>2030</v>
      </c>
      <c r="J45" s="188">
        <v>2031</v>
      </c>
      <c r="K45" s="188">
        <v>2032</v>
      </c>
      <c r="L45" s="188">
        <v>2033</v>
      </c>
      <c r="M45" s="188">
        <v>2034</v>
      </c>
      <c r="N45" s="188">
        <v>2035</v>
      </c>
      <c r="O45" s="188">
        <v>2036</v>
      </c>
      <c r="P45" s="188">
        <v>2037</v>
      </c>
      <c r="Q45" s="188">
        <v>2038</v>
      </c>
      <c r="R45" s="188">
        <v>2039</v>
      </c>
      <c r="S45" s="188">
        <v>2040</v>
      </c>
      <c r="T45" s="188">
        <v>2041</v>
      </c>
      <c r="U45" s="188">
        <v>2042</v>
      </c>
      <c r="V45" s="188">
        <v>2043</v>
      </c>
      <c r="W45" s="188">
        <v>2044</v>
      </c>
    </row>
    <row r="46" spans="1:23" s="142" customFormat="1" ht="12" customHeight="1" x14ac:dyDescent="0.25">
      <c r="A46" s="189" t="s">
        <v>212</v>
      </c>
      <c r="B46" s="190"/>
      <c r="C46" s="190">
        <v>4.9000000000000002E-2</v>
      </c>
      <c r="D46" s="190">
        <v>0.04</v>
      </c>
      <c r="E46" s="190">
        <v>0.04</v>
      </c>
      <c r="F46" s="190">
        <v>0.04</v>
      </c>
      <c r="G46" s="190">
        <v>0.04</v>
      </c>
      <c r="H46" s="190">
        <v>0.04</v>
      </c>
      <c r="I46" s="190">
        <v>0.04</v>
      </c>
      <c r="J46" s="190">
        <v>0.04</v>
      </c>
      <c r="K46" s="190">
        <v>0.04</v>
      </c>
      <c r="L46" s="190">
        <v>0.04</v>
      </c>
      <c r="M46" s="190">
        <v>0.04</v>
      </c>
      <c r="N46" s="190">
        <v>0.04</v>
      </c>
      <c r="O46" s="190">
        <v>0.04</v>
      </c>
      <c r="P46" s="190">
        <v>0.04</v>
      </c>
      <c r="Q46" s="190">
        <v>0.04</v>
      </c>
      <c r="R46" s="190">
        <v>0.04</v>
      </c>
      <c r="S46" s="190">
        <v>0.04</v>
      </c>
      <c r="T46" s="190">
        <v>0.04</v>
      </c>
      <c r="U46" s="190">
        <v>0.04</v>
      </c>
      <c r="V46" s="190">
        <v>0.04</v>
      </c>
      <c r="W46" s="190">
        <v>0.04</v>
      </c>
    </row>
    <row r="47" spans="1:23" s="142" customFormat="1" ht="12" customHeight="1" x14ac:dyDescent="0.25">
      <c r="A47" s="168" t="s">
        <v>213</v>
      </c>
      <c r="B47" s="190">
        <f>IF($B$92&gt;=B45,1,1*(1+B46))</f>
        <v>1</v>
      </c>
      <c r="C47" s="190">
        <f t="shared" ref="C47:W47" si="0">IF($B$92&gt;=C45,1,B47*(1+C46))</f>
        <v>1</v>
      </c>
      <c r="D47" s="190">
        <f t="shared" si="0"/>
        <v>1</v>
      </c>
      <c r="E47" s="190">
        <f t="shared" si="0"/>
        <v>1.04</v>
      </c>
      <c r="F47" s="190">
        <f t="shared" si="0"/>
        <v>1.0816000000000001</v>
      </c>
      <c r="G47" s="190">
        <f t="shared" si="0"/>
        <v>1.1248640000000001</v>
      </c>
      <c r="H47" s="190">
        <f t="shared" si="0"/>
        <v>1.1698585600000002</v>
      </c>
      <c r="I47" s="190">
        <f t="shared" si="0"/>
        <v>1.2166529024000003</v>
      </c>
      <c r="J47" s="190">
        <f t="shared" si="0"/>
        <v>1.2653190184960004</v>
      </c>
      <c r="K47" s="190">
        <f t="shared" si="0"/>
        <v>1.3159317792358405</v>
      </c>
      <c r="L47" s="190">
        <f t="shared" si="0"/>
        <v>1.3685690504052741</v>
      </c>
      <c r="M47" s="190">
        <f t="shared" si="0"/>
        <v>1.4233118124214852</v>
      </c>
      <c r="N47" s="190">
        <f t="shared" si="0"/>
        <v>1.4802442849183446</v>
      </c>
      <c r="O47" s="190">
        <f t="shared" si="0"/>
        <v>1.5394540563150785</v>
      </c>
      <c r="P47" s="190">
        <f t="shared" si="0"/>
        <v>1.6010322185676817</v>
      </c>
      <c r="Q47" s="190">
        <f t="shared" si="0"/>
        <v>1.6650735073103891</v>
      </c>
      <c r="R47" s="190">
        <f t="shared" si="0"/>
        <v>1.7316764476028046</v>
      </c>
      <c r="S47" s="190">
        <f t="shared" si="0"/>
        <v>1.8009435055069167</v>
      </c>
      <c r="T47" s="190">
        <f t="shared" si="0"/>
        <v>1.8729812457271935</v>
      </c>
      <c r="U47" s="190">
        <f t="shared" si="0"/>
        <v>1.9479004955562813</v>
      </c>
      <c r="V47" s="190">
        <f t="shared" si="0"/>
        <v>2.0258165153785326</v>
      </c>
      <c r="W47" s="190">
        <f t="shared" si="0"/>
        <v>2.1068491759936738</v>
      </c>
    </row>
    <row r="48" spans="1:23" s="142" customFormat="1" ht="12" customHeight="1" thickBot="1" x14ac:dyDescent="0.3">
      <c r="A48" s="184" t="s">
        <v>214</v>
      </c>
      <c r="B48" s="191">
        <f t="shared" ref="B48:W48" si="1">B47*B95</f>
        <v>0</v>
      </c>
      <c r="C48" s="191">
        <f>C47*C95</f>
        <v>332506.3</v>
      </c>
      <c r="D48" s="191">
        <f>D47*D95</f>
        <v>1921518.786545625</v>
      </c>
      <c r="E48" s="191">
        <f t="shared" si="1"/>
        <v>2109707.0759044704</v>
      </c>
      <c r="F48" s="191">
        <f t="shared" si="1"/>
        <v>2316620.6954877153</v>
      </c>
      <c r="G48" s="191">
        <f t="shared" si="1"/>
        <v>2544149.225941021</v>
      </c>
      <c r="H48" s="191">
        <f t="shared" si="1"/>
        <v>2794375.2455175621</v>
      </c>
      <c r="I48" s="191">
        <f t="shared" si="1"/>
        <v>3069594.2437095279</v>
      </c>
      <c r="J48" s="191">
        <f t="shared" si="1"/>
        <v>3372336.606840949</v>
      </c>
      <c r="K48" s="191">
        <f t="shared" si="1"/>
        <v>3705391.8926688707</v>
      </c>
      <c r="L48" s="191">
        <f t="shared" si="1"/>
        <v>4071835.6338997986</v>
      </c>
      <c r="M48" s="191">
        <f t="shared" si="1"/>
        <v>4475058.9358062567</v>
      </c>
      <c r="N48" s="191">
        <f t="shared" si="1"/>
        <v>4918801.1610807683</v>
      </c>
      <c r="O48" s="191">
        <f t="shared" si="1"/>
        <v>5407186.0259755272</v>
      </c>
      <c r="P48" s="191">
        <f t="shared" si="1"/>
        <v>5944761.4659596942</v>
      </c>
      <c r="Q48" s="191">
        <f t="shared" si="1"/>
        <v>6536543.6669300273</v>
      </c>
      <c r="R48" s="191">
        <f t="shared" si="1"/>
        <v>7188065.6998192165</v>
      </c>
      <c r="S48" s="191">
        <f t="shared" si="1"/>
        <v>7905431.2426852081</v>
      </c>
      <c r="T48" s="191">
        <f t="shared" si="1"/>
        <v>8695373.9255049061</v>
      </c>
      <c r="U48" s="191">
        <f t="shared" si="1"/>
        <v>9565322.8894579355</v>
      </c>
      <c r="V48" s="191">
        <f t="shared" si="1"/>
        <v>10523475.215047041</v>
      </c>
      <c r="W48" s="191">
        <f t="shared" si="1"/>
        <v>11578875.94259942</v>
      </c>
    </row>
    <row r="49" spans="1:23" s="142" customFormat="1" ht="9.75" customHeight="1" thickBot="1" x14ac:dyDescent="0.3">
      <c r="A49" s="192"/>
      <c r="B49" s="193"/>
      <c r="C49" s="193"/>
      <c r="D49" s="193"/>
      <c r="E49" s="193"/>
      <c r="F49" s="193"/>
      <c r="G49" s="193"/>
      <c r="H49" s="193"/>
      <c r="I49" s="193"/>
      <c r="J49" s="193"/>
      <c r="K49" s="193"/>
      <c r="L49" s="193"/>
      <c r="M49" s="193"/>
      <c r="N49" s="193"/>
      <c r="O49" s="193"/>
      <c r="P49" s="193"/>
      <c r="Q49" s="193"/>
      <c r="R49" s="193"/>
      <c r="S49" s="193"/>
      <c r="T49" s="193"/>
      <c r="U49" s="193"/>
      <c r="V49" s="193"/>
      <c r="W49" s="193"/>
    </row>
    <row r="50" spans="1:23" s="142" customFormat="1" ht="24" customHeight="1" x14ac:dyDescent="0.25">
      <c r="A50" s="194" t="s">
        <v>215</v>
      </c>
      <c r="B50" s="195">
        <v>0</v>
      </c>
      <c r="C50" s="195">
        <v>0</v>
      </c>
      <c r="D50" s="195">
        <v>0</v>
      </c>
      <c r="E50" s="195">
        <v>0</v>
      </c>
      <c r="F50" s="195">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row>
    <row r="51" spans="1:23" s="142" customFormat="1" ht="11.25" customHeight="1" x14ac:dyDescent="0.25">
      <c r="A51" s="168" t="s">
        <v>216</v>
      </c>
      <c r="B51" s="196">
        <v>0</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6">
        <v>0</v>
      </c>
      <c r="V51" s="196">
        <v>0</v>
      </c>
      <c r="W51" s="196">
        <v>0</v>
      </c>
    </row>
    <row r="52" spans="1:23" s="142" customFormat="1" ht="12" customHeight="1" x14ac:dyDescent="0.25">
      <c r="A52" s="168" t="s">
        <v>217</v>
      </c>
      <c r="B52" s="197">
        <v>0</v>
      </c>
      <c r="C52" s="197">
        <v>0</v>
      </c>
      <c r="D52" s="197">
        <v>0</v>
      </c>
      <c r="E52" s="197">
        <v>0</v>
      </c>
      <c r="F52" s="197">
        <v>0</v>
      </c>
      <c r="G52" s="197">
        <v>0</v>
      </c>
      <c r="H52" s="197">
        <v>0</v>
      </c>
      <c r="I52" s="197">
        <v>0</v>
      </c>
      <c r="J52" s="197">
        <v>0</v>
      </c>
      <c r="K52" s="197">
        <v>0</v>
      </c>
      <c r="L52" s="197">
        <v>0</v>
      </c>
      <c r="M52" s="197">
        <v>0</v>
      </c>
      <c r="N52" s="197">
        <v>0</v>
      </c>
      <c r="O52" s="197">
        <v>0</v>
      </c>
      <c r="P52" s="197">
        <v>0</v>
      </c>
      <c r="Q52" s="197">
        <v>0</v>
      </c>
      <c r="R52" s="197">
        <v>0</v>
      </c>
      <c r="S52" s="197">
        <v>0</v>
      </c>
      <c r="T52" s="197">
        <v>0</v>
      </c>
      <c r="U52" s="197">
        <v>0</v>
      </c>
      <c r="V52" s="197">
        <v>0</v>
      </c>
      <c r="W52" s="197">
        <v>0</v>
      </c>
    </row>
    <row r="53" spans="1:23" s="142" customFormat="1" ht="12" customHeight="1" x14ac:dyDescent="0.25">
      <c r="A53" s="168" t="s">
        <v>218</v>
      </c>
      <c r="B53" s="197">
        <v>0</v>
      </c>
      <c r="C53" s="197">
        <v>0</v>
      </c>
      <c r="D53" s="197">
        <v>0</v>
      </c>
      <c r="E53" s="197">
        <v>0</v>
      </c>
      <c r="F53" s="197">
        <v>0</v>
      </c>
      <c r="G53" s="197">
        <v>0</v>
      </c>
      <c r="H53" s="197">
        <v>0</v>
      </c>
      <c r="I53" s="197">
        <v>0</v>
      </c>
      <c r="J53" s="197">
        <v>0</v>
      </c>
      <c r="K53" s="197">
        <v>0</v>
      </c>
      <c r="L53" s="197">
        <v>0</v>
      </c>
      <c r="M53" s="197">
        <v>0</v>
      </c>
      <c r="N53" s="197">
        <v>0</v>
      </c>
      <c r="O53" s="197">
        <v>0</v>
      </c>
      <c r="P53" s="197">
        <v>0</v>
      </c>
      <c r="Q53" s="197">
        <v>0</v>
      </c>
      <c r="R53" s="197">
        <v>0</v>
      </c>
      <c r="S53" s="197">
        <v>0</v>
      </c>
      <c r="T53" s="197">
        <v>0</v>
      </c>
      <c r="U53" s="197">
        <v>0</v>
      </c>
      <c r="V53" s="197">
        <v>0</v>
      </c>
      <c r="W53" s="197">
        <v>0</v>
      </c>
    </row>
    <row r="54" spans="1:23" s="142" customFormat="1" ht="12" customHeight="1" thickBot="1" x14ac:dyDescent="0.3">
      <c r="A54" s="184" t="s">
        <v>219</v>
      </c>
      <c r="B54" s="191">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row>
    <row r="55" spans="1:23" s="142" customFormat="1" ht="9.75" customHeight="1" thickBot="1" x14ac:dyDescent="0.3">
      <c r="A55" s="192"/>
      <c r="B55" s="198"/>
      <c r="C55" s="198"/>
      <c r="D55" s="198"/>
      <c r="E55" s="198"/>
      <c r="F55" s="198"/>
      <c r="G55" s="198"/>
      <c r="H55" s="198"/>
      <c r="I55" s="198"/>
      <c r="J55" s="198"/>
      <c r="K55" s="198"/>
      <c r="L55" s="198"/>
      <c r="M55" s="198"/>
      <c r="N55" s="198"/>
      <c r="O55" s="198"/>
      <c r="P55" s="198"/>
      <c r="Q55" s="198"/>
      <c r="R55" s="198"/>
      <c r="S55" s="198"/>
      <c r="T55" s="198"/>
      <c r="U55" s="198"/>
      <c r="V55" s="198"/>
      <c r="W55" s="198"/>
    </row>
    <row r="56" spans="1:23" s="142" customFormat="1" ht="24" customHeight="1" x14ac:dyDescent="0.25">
      <c r="A56" s="194" t="s">
        <v>220</v>
      </c>
      <c r="B56" s="195"/>
      <c r="C56" s="195"/>
      <c r="D56" s="195"/>
      <c r="E56" s="195"/>
      <c r="F56" s="195"/>
      <c r="G56" s="195"/>
      <c r="H56" s="195"/>
      <c r="I56" s="195"/>
      <c r="J56" s="195"/>
      <c r="K56" s="195"/>
      <c r="L56" s="195"/>
      <c r="M56" s="195"/>
      <c r="N56" s="195"/>
      <c r="O56" s="195"/>
      <c r="P56" s="195"/>
      <c r="Q56" s="195"/>
      <c r="R56" s="195"/>
      <c r="S56" s="195"/>
      <c r="T56" s="195"/>
      <c r="U56" s="195"/>
      <c r="V56" s="195"/>
      <c r="W56" s="195"/>
    </row>
    <row r="57" spans="1:23" s="142" customFormat="1" ht="12.75" customHeight="1" x14ac:dyDescent="0.25">
      <c r="A57" s="189" t="s">
        <v>221</v>
      </c>
      <c r="B57" s="199">
        <f t="shared" ref="B57:W57" si="2">B48</f>
        <v>0</v>
      </c>
      <c r="C57" s="199">
        <f>C48</f>
        <v>332506.3</v>
      </c>
      <c r="D57" s="199">
        <f>D48</f>
        <v>1921518.786545625</v>
      </c>
      <c r="E57" s="199">
        <f t="shared" si="2"/>
        <v>2109707.0759044704</v>
      </c>
      <c r="F57" s="199">
        <f t="shared" si="2"/>
        <v>2316620.6954877153</v>
      </c>
      <c r="G57" s="199">
        <f t="shared" si="2"/>
        <v>2544149.225941021</v>
      </c>
      <c r="H57" s="199">
        <f t="shared" si="2"/>
        <v>2794375.2455175621</v>
      </c>
      <c r="I57" s="199">
        <f t="shared" si="2"/>
        <v>3069594.2437095279</v>
      </c>
      <c r="J57" s="199">
        <f t="shared" si="2"/>
        <v>3372336.606840949</v>
      </c>
      <c r="K57" s="199">
        <f t="shared" si="2"/>
        <v>3705391.8926688707</v>
      </c>
      <c r="L57" s="199">
        <f t="shared" si="2"/>
        <v>4071835.6338997986</v>
      </c>
      <c r="M57" s="199">
        <f t="shared" si="2"/>
        <v>4475058.9358062567</v>
      </c>
      <c r="N57" s="199">
        <f t="shared" si="2"/>
        <v>4918801.1610807683</v>
      </c>
      <c r="O57" s="199">
        <f t="shared" si="2"/>
        <v>5407186.0259755272</v>
      </c>
      <c r="P57" s="199">
        <f t="shared" si="2"/>
        <v>5944761.4659596942</v>
      </c>
      <c r="Q57" s="199">
        <f t="shared" si="2"/>
        <v>6536543.6669300273</v>
      </c>
      <c r="R57" s="199">
        <f t="shared" si="2"/>
        <v>7188065.6998192165</v>
      </c>
      <c r="S57" s="199">
        <f t="shared" si="2"/>
        <v>7905431.2426852081</v>
      </c>
      <c r="T57" s="199">
        <f t="shared" si="2"/>
        <v>8695373.9255049061</v>
      </c>
      <c r="U57" s="199">
        <f t="shared" si="2"/>
        <v>9565322.8894579355</v>
      </c>
      <c r="V57" s="199">
        <f t="shared" si="2"/>
        <v>10523475.215047041</v>
      </c>
      <c r="W57" s="199">
        <f t="shared" si="2"/>
        <v>11578875.94259942</v>
      </c>
    </row>
    <row r="58" spans="1:23" s="142" customFormat="1" ht="12" customHeight="1" x14ac:dyDescent="0.25">
      <c r="A58" s="189" t="s">
        <v>222</v>
      </c>
      <c r="B58" s="200">
        <f t="shared" ref="B58:W58" si="3">SUM(B59:B63)</f>
        <v>0</v>
      </c>
      <c r="C58" s="200">
        <f t="shared" si="3"/>
        <v>0</v>
      </c>
      <c r="D58" s="200">
        <f t="shared" si="3"/>
        <v>0</v>
      </c>
      <c r="E58" s="200">
        <f t="shared" si="3"/>
        <v>10.815580285714287</v>
      </c>
      <c r="F58" s="200">
        <f t="shared" si="3"/>
        <v>10.492727142857143</v>
      </c>
      <c r="G58" s="200">
        <f t="shared" si="3"/>
        <v>10.169874</v>
      </c>
      <c r="H58" s="200">
        <f t="shared" si="3"/>
        <v>9.8470208571428568</v>
      </c>
      <c r="I58" s="200">
        <f t="shared" si="3"/>
        <v>9.5241677142857135</v>
      </c>
      <c r="J58" s="200">
        <f t="shared" si="3"/>
        <v>9.2013145714285702</v>
      </c>
      <c r="K58" s="200">
        <f t="shared" si="3"/>
        <v>8.8784614285714269</v>
      </c>
      <c r="L58" s="200">
        <f t="shared" si="3"/>
        <v>8.5556082857142837</v>
      </c>
      <c r="M58" s="200">
        <f t="shared" si="3"/>
        <v>8.2327551428571404</v>
      </c>
      <c r="N58" s="200">
        <f t="shared" si="3"/>
        <v>7.9099019999999971</v>
      </c>
      <c r="O58" s="200">
        <f t="shared" si="3"/>
        <v>7.5870488571428538</v>
      </c>
      <c r="P58" s="200">
        <f t="shared" si="3"/>
        <v>7.2641957142857105</v>
      </c>
      <c r="Q58" s="200">
        <f t="shared" si="3"/>
        <v>6.9413425714285673</v>
      </c>
      <c r="R58" s="200">
        <f t="shared" si="3"/>
        <v>6.618489428571424</v>
      </c>
      <c r="S58" s="200">
        <f t="shared" si="3"/>
        <v>6.2956362857142807</v>
      </c>
      <c r="T58" s="200">
        <f t="shared" si="3"/>
        <v>5.9727831428571374</v>
      </c>
      <c r="U58" s="200">
        <f t="shared" si="3"/>
        <v>5.6499299999999941</v>
      </c>
      <c r="V58" s="200">
        <f t="shared" si="3"/>
        <v>5.3270768571428526</v>
      </c>
      <c r="W58" s="200">
        <f t="shared" si="3"/>
        <v>5.0042237142857093</v>
      </c>
    </row>
    <row r="59" spans="1:23" s="142" customFormat="1" ht="12" customHeight="1" x14ac:dyDescent="0.25">
      <c r="A59" s="201" t="s">
        <v>223</v>
      </c>
      <c r="B59" s="197">
        <f>B96*B47</f>
        <v>0</v>
      </c>
      <c r="C59" s="197">
        <f t="shared" ref="C59:W59" si="4">C96*C47</f>
        <v>0</v>
      </c>
      <c r="D59" s="197">
        <f t="shared" si="4"/>
        <v>0</v>
      </c>
      <c r="E59" s="197">
        <f t="shared" si="4"/>
        <v>0</v>
      </c>
      <c r="F59" s="197">
        <f t="shared" si="4"/>
        <v>0</v>
      </c>
      <c r="G59" s="197">
        <f t="shared" si="4"/>
        <v>0</v>
      </c>
      <c r="H59" s="197">
        <f t="shared" si="4"/>
        <v>0</v>
      </c>
      <c r="I59" s="197">
        <f t="shared" si="4"/>
        <v>0</v>
      </c>
      <c r="J59" s="197">
        <f t="shared" si="4"/>
        <v>0</v>
      </c>
      <c r="K59" s="197">
        <f t="shared" si="4"/>
        <v>0</v>
      </c>
      <c r="L59" s="197">
        <f t="shared" si="4"/>
        <v>0</v>
      </c>
      <c r="M59" s="197">
        <f t="shared" si="4"/>
        <v>0</v>
      </c>
      <c r="N59" s="197">
        <f t="shared" si="4"/>
        <v>0</v>
      </c>
      <c r="O59" s="197">
        <f t="shared" si="4"/>
        <v>0</v>
      </c>
      <c r="P59" s="197">
        <f t="shared" si="4"/>
        <v>0</v>
      </c>
      <c r="Q59" s="197">
        <f t="shared" si="4"/>
        <v>0</v>
      </c>
      <c r="R59" s="197">
        <f t="shared" si="4"/>
        <v>0</v>
      </c>
      <c r="S59" s="197">
        <f t="shared" si="4"/>
        <v>0</v>
      </c>
      <c r="T59" s="197">
        <f t="shared" si="4"/>
        <v>0</v>
      </c>
      <c r="U59" s="197">
        <f t="shared" si="4"/>
        <v>0</v>
      </c>
      <c r="V59" s="197">
        <f t="shared" si="4"/>
        <v>0</v>
      </c>
      <c r="W59" s="197">
        <f t="shared" si="4"/>
        <v>0</v>
      </c>
    </row>
    <row r="60" spans="1:23" s="142" customFormat="1" ht="12" customHeight="1" x14ac:dyDescent="0.25">
      <c r="A60" s="201" t="s">
        <v>224</v>
      </c>
      <c r="B60" s="171">
        <f t="shared" ref="B60:W60" si="5">B47*B97</f>
        <v>0</v>
      </c>
      <c r="C60" s="197">
        <f t="shared" si="5"/>
        <v>0</v>
      </c>
      <c r="D60" s="197">
        <f t="shared" si="5"/>
        <v>0</v>
      </c>
      <c r="E60" s="197">
        <f t="shared" si="5"/>
        <v>0</v>
      </c>
      <c r="F60" s="197">
        <f t="shared" si="5"/>
        <v>0</v>
      </c>
      <c r="G60" s="197">
        <f t="shared" si="5"/>
        <v>0</v>
      </c>
      <c r="H60" s="197">
        <f t="shared" si="5"/>
        <v>0</v>
      </c>
      <c r="I60" s="197">
        <f t="shared" si="5"/>
        <v>0</v>
      </c>
      <c r="J60" s="197">
        <f t="shared" si="5"/>
        <v>0</v>
      </c>
      <c r="K60" s="197">
        <f t="shared" si="5"/>
        <v>0</v>
      </c>
      <c r="L60" s="197">
        <f t="shared" si="5"/>
        <v>0</v>
      </c>
      <c r="M60" s="197">
        <f t="shared" si="5"/>
        <v>0</v>
      </c>
      <c r="N60" s="197">
        <f t="shared" si="5"/>
        <v>0</v>
      </c>
      <c r="O60" s="197">
        <f t="shared" si="5"/>
        <v>0</v>
      </c>
      <c r="P60" s="197">
        <f t="shared" si="5"/>
        <v>0</v>
      </c>
      <c r="Q60" s="197">
        <f t="shared" si="5"/>
        <v>0</v>
      </c>
      <c r="R60" s="197">
        <f t="shared" si="5"/>
        <v>0</v>
      </c>
      <c r="S60" s="197">
        <f t="shared" si="5"/>
        <v>0</v>
      </c>
      <c r="T60" s="197">
        <f t="shared" si="5"/>
        <v>0</v>
      </c>
      <c r="U60" s="197">
        <f t="shared" si="5"/>
        <v>0</v>
      </c>
      <c r="V60" s="197">
        <f t="shared" si="5"/>
        <v>0</v>
      </c>
      <c r="W60" s="197">
        <f t="shared" si="5"/>
        <v>0</v>
      </c>
    </row>
    <row r="61" spans="1:23" s="142" customFormat="1" ht="12" customHeight="1" x14ac:dyDescent="0.25">
      <c r="A61" s="201" t="s">
        <v>225</v>
      </c>
      <c r="B61" s="197">
        <f t="shared" ref="B61:W61" si="6">B98*B47</f>
        <v>0</v>
      </c>
      <c r="C61" s="197">
        <f t="shared" si="6"/>
        <v>0</v>
      </c>
      <c r="D61" s="197">
        <f t="shared" si="6"/>
        <v>0</v>
      </c>
      <c r="E61" s="197">
        <f t="shared" si="6"/>
        <v>0</v>
      </c>
      <c r="F61" s="197">
        <f t="shared" si="6"/>
        <v>0</v>
      </c>
      <c r="G61" s="197">
        <f t="shared" si="6"/>
        <v>0</v>
      </c>
      <c r="H61" s="197">
        <f t="shared" si="6"/>
        <v>0</v>
      </c>
      <c r="I61" s="197">
        <f t="shared" si="6"/>
        <v>0</v>
      </c>
      <c r="J61" s="197">
        <f t="shared" si="6"/>
        <v>0</v>
      </c>
      <c r="K61" s="197">
        <f t="shared" si="6"/>
        <v>0</v>
      </c>
      <c r="L61" s="197">
        <f t="shared" si="6"/>
        <v>0</v>
      </c>
      <c r="M61" s="197">
        <f t="shared" si="6"/>
        <v>0</v>
      </c>
      <c r="N61" s="197">
        <f t="shared" si="6"/>
        <v>0</v>
      </c>
      <c r="O61" s="197">
        <f t="shared" si="6"/>
        <v>0</v>
      </c>
      <c r="P61" s="197">
        <f t="shared" si="6"/>
        <v>0</v>
      </c>
      <c r="Q61" s="197">
        <f t="shared" si="6"/>
        <v>0</v>
      </c>
      <c r="R61" s="197">
        <f t="shared" si="6"/>
        <v>0</v>
      </c>
      <c r="S61" s="197">
        <f t="shared" si="6"/>
        <v>0</v>
      </c>
      <c r="T61" s="197">
        <f t="shared" si="6"/>
        <v>0</v>
      </c>
      <c r="U61" s="197">
        <f t="shared" si="6"/>
        <v>0</v>
      </c>
      <c r="V61" s="197">
        <f t="shared" si="6"/>
        <v>0</v>
      </c>
      <c r="W61" s="197">
        <f t="shared" si="6"/>
        <v>0</v>
      </c>
    </row>
    <row r="62" spans="1:23" s="142" customFormat="1" ht="12.75" customHeight="1" x14ac:dyDescent="0.25">
      <c r="A62" s="201" t="s">
        <v>226</v>
      </c>
      <c r="B62" s="197">
        <f t="shared" ref="B62:W62" si="7">B99*B47</f>
        <v>0</v>
      </c>
      <c r="C62" s="197">
        <f t="shared" si="7"/>
        <v>0</v>
      </c>
      <c r="D62" s="197">
        <f t="shared" si="7"/>
        <v>0</v>
      </c>
      <c r="E62" s="197">
        <f t="shared" si="7"/>
        <v>0</v>
      </c>
      <c r="F62" s="197">
        <f t="shared" si="7"/>
        <v>0</v>
      </c>
      <c r="G62" s="197">
        <f t="shared" si="7"/>
        <v>0</v>
      </c>
      <c r="H62" s="197">
        <f t="shared" si="7"/>
        <v>0</v>
      </c>
      <c r="I62" s="197">
        <f t="shared" si="7"/>
        <v>0</v>
      </c>
      <c r="J62" s="197">
        <f t="shared" si="7"/>
        <v>0</v>
      </c>
      <c r="K62" s="197">
        <f t="shared" si="7"/>
        <v>0</v>
      </c>
      <c r="L62" s="197">
        <f t="shared" si="7"/>
        <v>0</v>
      </c>
      <c r="M62" s="197">
        <f t="shared" si="7"/>
        <v>0</v>
      </c>
      <c r="N62" s="197">
        <f t="shared" si="7"/>
        <v>0</v>
      </c>
      <c r="O62" s="197">
        <f t="shared" si="7"/>
        <v>0</v>
      </c>
      <c r="P62" s="197">
        <f t="shared" si="7"/>
        <v>0</v>
      </c>
      <c r="Q62" s="197">
        <f t="shared" si="7"/>
        <v>0</v>
      </c>
      <c r="R62" s="197">
        <f t="shared" si="7"/>
        <v>0</v>
      </c>
      <c r="S62" s="197">
        <f t="shared" si="7"/>
        <v>0</v>
      </c>
      <c r="T62" s="197">
        <f t="shared" si="7"/>
        <v>0</v>
      </c>
      <c r="U62" s="197">
        <f t="shared" si="7"/>
        <v>0</v>
      </c>
      <c r="V62" s="197">
        <f t="shared" si="7"/>
        <v>0</v>
      </c>
      <c r="W62" s="197">
        <f t="shared" si="7"/>
        <v>0</v>
      </c>
    </row>
    <row r="63" spans="1:23" s="142" customFormat="1" ht="12" customHeight="1" x14ac:dyDescent="0.25">
      <c r="A63" s="168" t="s">
        <v>227</v>
      </c>
      <c r="B63" s="197">
        <f>IF(B45&gt;=$B$92+1,(((B100+B100)/2)*$B$36),0)</f>
        <v>0</v>
      </c>
      <c r="C63" s="197">
        <f t="shared" ref="C63:W63" si="8">IF(C45&gt;=$B$92+1,(((B100+C100)/2)*$B$36),0)</f>
        <v>0</v>
      </c>
      <c r="D63" s="197">
        <f t="shared" si="8"/>
        <v>0</v>
      </c>
      <c r="E63" s="197">
        <f t="shared" si="8"/>
        <v>10.815580285714287</v>
      </c>
      <c r="F63" s="197">
        <f t="shared" si="8"/>
        <v>10.492727142857143</v>
      </c>
      <c r="G63" s="197">
        <f t="shared" si="8"/>
        <v>10.169874</v>
      </c>
      <c r="H63" s="197">
        <f t="shared" si="8"/>
        <v>9.8470208571428568</v>
      </c>
      <c r="I63" s="197">
        <f t="shared" si="8"/>
        <v>9.5241677142857135</v>
      </c>
      <c r="J63" s="197">
        <f t="shared" si="8"/>
        <v>9.2013145714285702</v>
      </c>
      <c r="K63" s="197">
        <f t="shared" si="8"/>
        <v>8.8784614285714269</v>
      </c>
      <c r="L63" s="197">
        <f t="shared" si="8"/>
        <v>8.5556082857142837</v>
      </c>
      <c r="M63" s="197">
        <f t="shared" si="8"/>
        <v>8.2327551428571404</v>
      </c>
      <c r="N63" s="197">
        <f t="shared" si="8"/>
        <v>7.9099019999999971</v>
      </c>
      <c r="O63" s="197">
        <f t="shared" si="8"/>
        <v>7.5870488571428538</v>
      </c>
      <c r="P63" s="197">
        <f t="shared" si="8"/>
        <v>7.2641957142857105</v>
      </c>
      <c r="Q63" s="197">
        <f t="shared" si="8"/>
        <v>6.9413425714285673</v>
      </c>
      <c r="R63" s="197">
        <f t="shared" si="8"/>
        <v>6.618489428571424</v>
      </c>
      <c r="S63" s="197">
        <f t="shared" si="8"/>
        <v>6.2956362857142807</v>
      </c>
      <c r="T63" s="197">
        <f t="shared" si="8"/>
        <v>5.9727831428571374</v>
      </c>
      <c r="U63" s="197">
        <f t="shared" si="8"/>
        <v>5.6499299999999941</v>
      </c>
      <c r="V63" s="197">
        <f t="shared" si="8"/>
        <v>5.3270768571428526</v>
      </c>
      <c r="W63" s="197">
        <f t="shared" si="8"/>
        <v>5.0042237142857093</v>
      </c>
    </row>
    <row r="64" spans="1:23" s="142" customFormat="1" ht="30.75" customHeight="1" x14ac:dyDescent="0.25">
      <c r="A64" s="202" t="s">
        <v>228</v>
      </c>
      <c r="B64" s="200">
        <f t="shared" ref="B64:W64" si="9">B57-B58</f>
        <v>0</v>
      </c>
      <c r="C64" s="200">
        <f t="shared" si="9"/>
        <v>332506.3</v>
      </c>
      <c r="D64" s="200">
        <f t="shared" si="9"/>
        <v>1921518.786545625</v>
      </c>
      <c r="E64" s="200">
        <f t="shared" si="9"/>
        <v>2109696.2603241848</v>
      </c>
      <c r="F64" s="200">
        <f t="shared" si="9"/>
        <v>2316610.2027605725</v>
      </c>
      <c r="G64" s="200">
        <f t="shared" si="9"/>
        <v>2544139.0560670211</v>
      </c>
      <c r="H64" s="200">
        <f t="shared" si="9"/>
        <v>2794365.3984967051</v>
      </c>
      <c r="I64" s="200">
        <f t="shared" si="9"/>
        <v>3069584.7195418137</v>
      </c>
      <c r="J64" s="200">
        <f t="shared" si="9"/>
        <v>3372327.4055263777</v>
      </c>
      <c r="K64" s="200">
        <f t="shared" si="9"/>
        <v>3705383.0142074423</v>
      </c>
      <c r="L64" s="200">
        <f t="shared" si="9"/>
        <v>4071827.078291513</v>
      </c>
      <c r="M64" s="200">
        <f t="shared" si="9"/>
        <v>4475050.7030511135</v>
      </c>
      <c r="N64" s="200">
        <f t="shared" si="9"/>
        <v>4918793.2511787685</v>
      </c>
      <c r="O64" s="200">
        <f t="shared" si="9"/>
        <v>5407178.4389266698</v>
      </c>
      <c r="P64" s="200">
        <f t="shared" si="9"/>
        <v>5944754.2017639801</v>
      </c>
      <c r="Q64" s="200">
        <f t="shared" si="9"/>
        <v>6536536.7255874556</v>
      </c>
      <c r="R64" s="200">
        <f t="shared" si="9"/>
        <v>7188059.0813297881</v>
      </c>
      <c r="S64" s="200">
        <f t="shared" si="9"/>
        <v>7905424.9470489221</v>
      </c>
      <c r="T64" s="200">
        <f t="shared" si="9"/>
        <v>8695367.9527217634</v>
      </c>
      <c r="U64" s="200">
        <f t="shared" si="9"/>
        <v>9565317.2395279352</v>
      </c>
      <c r="V64" s="200">
        <f t="shared" si="9"/>
        <v>10523469.887970183</v>
      </c>
      <c r="W64" s="200">
        <f t="shared" si="9"/>
        <v>11578870.938375706</v>
      </c>
    </row>
    <row r="65" spans="1:23" s="142" customFormat="1" ht="11.25" customHeight="1" x14ac:dyDescent="0.25">
      <c r="A65" s="168" t="s">
        <v>229</v>
      </c>
      <c r="B65" s="197">
        <f t="shared" ref="B65:W65" si="10">IF(AND(B45&gt;$B$92,B45&lt;=$B$92+$B$27),$B$25/$B$27,0)</f>
        <v>0</v>
      </c>
      <c r="C65" s="197">
        <f t="shared" si="10"/>
        <v>0</v>
      </c>
      <c r="D65" s="197">
        <f t="shared" si="10"/>
        <v>0</v>
      </c>
      <c r="E65" s="197">
        <f t="shared" si="10"/>
        <v>27729.200666666668</v>
      </c>
      <c r="F65" s="197">
        <f t="shared" si="10"/>
        <v>27729.200666666668</v>
      </c>
      <c r="G65" s="197">
        <f t="shared" si="10"/>
        <v>27729.200666666668</v>
      </c>
      <c r="H65" s="197">
        <f t="shared" si="10"/>
        <v>27729.200666666668</v>
      </c>
      <c r="I65" s="197">
        <f t="shared" si="10"/>
        <v>27729.200666666668</v>
      </c>
      <c r="J65" s="197">
        <f t="shared" si="10"/>
        <v>27729.200666666668</v>
      </c>
      <c r="K65" s="197">
        <f t="shared" si="10"/>
        <v>27729.200666666668</v>
      </c>
      <c r="L65" s="197">
        <f t="shared" si="10"/>
        <v>27729.200666666668</v>
      </c>
      <c r="M65" s="197">
        <f t="shared" si="10"/>
        <v>27729.200666666668</v>
      </c>
      <c r="N65" s="197">
        <f t="shared" si="10"/>
        <v>27729.200666666668</v>
      </c>
      <c r="O65" s="197">
        <f t="shared" si="10"/>
        <v>27729.200666666668</v>
      </c>
      <c r="P65" s="197">
        <f t="shared" si="10"/>
        <v>27729.200666666668</v>
      </c>
      <c r="Q65" s="197">
        <f t="shared" si="10"/>
        <v>27729.200666666668</v>
      </c>
      <c r="R65" s="197">
        <f t="shared" si="10"/>
        <v>27729.200666666668</v>
      </c>
      <c r="S65" s="197">
        <f t="shared" si="10"/>
        <v>27729.200666666668</v>
      </c>
      <c r="T65" s="197">
        <f t="shared" si="10"/>
        <v>0</v>
      </c>
      <c r="U65" s="197">
        <f t="shared" si="10"/>
        <v>0</v>
      </c>
      <c r="V65" s="197">
        <f t="shared" si="10"/>
        <v>0</v>
      </c>
      <c r="W65" s="197">
        <f t="shared" si="10"/>
        <v>0</v>
      </c>
    </row>
    <row r="66" spans="1:23" s="142" customFormat="1" ht="11.25" customHeight="1" x14ac:dyDescent="0.25">
      <c r="A66" s="168" t="s">
        <v>230</v>
      </c>
      <c r="B66" s="197">
        <f>IF(AND(B45&gt;$B$92,B45&lt;=$B$92+$B$27),B65,0)</f>
        <v>0</v>
      </c>
      <c r="C66" s="197">
        <f t="shared" ref="C66:W66" si="11">IF(AND(C45&gt;$B$92,C45&lt;=$B$92+$B$27),C65+B66,0)</f>
        <v>0</v>
      </c>
      <c r="D66" s="197">
        <f t="shared" si="11"/>
        <v>0</v>
      </c>
      <c r="E66" s="197">
        <f t="shared" si="11"/>
        <v>27729.200666666668</v>
      </c>
      <c r="F66" s="197">
        <f t="shared" si="11"/>
        <v>55458.401333333335</v>
      </c>
      <c r="G66" s="197">
        <f t="shared" si="11"/>
        <v>83187.601999999999</v>
      </c>
      <c r="H66" s="197">
        <f t="shared" si="11"/>
        <v>110916.80266666667</v>
      </c>
      <c r="I66" s="197">
        <f t="shared" si="11"/>
        <v>138646.00333333333</v>
      </c>
      <c r="J66" s="197">
        <f t="shared" si="11"/>
        <v>166375.204</v>
      </c>
      <c r="K66" s="197">
        <f t="shared" si="11"/>
        <v>194104.40466666667</v>
      </c>
      <c r="L66" s="197">
        <f t="shared" si="11"/>
        <v>221833.60533333334</v>
      </c>
      <c r="M66" s="197">
        <f t="shared" si="11"/>
        <v>249562.80600000001</v>
      </c>
      <c r="N66" s="197">
        <f t="shared" si="11"/>
        <v>277292.00666666665</v>
      </c>
      <c r="O66" s="197">
        <f t="shared" si="11"/>
        <v>305021.20733333332</v>
      </c>
      <c r="P66" s="197">
        <f t="shared" si="11"/>
        <v>332750.408</v>
      </c>
      <c r="Q66" s="197">
        <f t="shared" si="11"/>
        <v>360479.60866666667</v>
      </c>
      <c r="R66" s="197">
        <f t="shared" si="11"/>
        <v>388208.80933333334</v>
      </c>
      <c r="S66" s="197">
        <f t="shared" si="11"/>
        <v>415938.01</v>
      </c>
      <c r="T66" s="197">
        <f t="shared" si="11"/>
        <v>0</v>
      </c>
      <c r="U66" s="197">
        <f t="shared" si="11"/>
        <v>0</v>
      </c>
      <c r="V66" s="197">
        <f t="shared" si="11"/>
        <v>0</v>
      </c>
      <c r="W66" s="197">
        <f t="shared" si="11"/>
        <v>0</v>
      </c>
    </row>
    <row r="67" spans="1:23" s="142" customFormat="1" ht="25.5" customHeight="1" x14ac:dyDescent="0.25">
      <c r="A67" s="202" t="s">
        <v>231</v>
      </c>
      <c r="B67" s="200">
        <f t="shared" ref="B67:W67" si="12">B64-B65</f>
        <v>0</v>
      </c>
      <c r="C67" s="200">
        <f t="shared" si="12"/>
        <v>332506.3</v>
      </c>
      <c r="D67" s="200">
        <f>D64-D65</f>
        <v>1921518.786545625</v>
      </c>
      <c r="E67" s="200">
        <f t="shared" si="12"/>
        <v>2081967.0596575181</v>
      </c>
      <c r="F67" s="200">
        <f t="shared" si="12"/>
        <v>2288881.002093906</v>
      </c>
      <c r="G67" s="200">
        <f t="shared" si="12"/>
        <v>2516409.8554003546</v>
      </c>
      <c r="H67" s="200">
        <f t="shared" si="12"/>
        <v>2766636.1978300386</v>
      </c>
      <c r="I67" s="200">
        <f t="shared" si="12"/>
        <v>3041855.5188751472</v>
      </c>
      <c r="J67" s="200">
        <f t="shared" si="12"/>
        <v>3344598.2048597112</v>
      </c>
      <c r="K67" s="200">
        <f t="shared" si="12"/>
        <v>3677653.8135407758</v>
      </c>
      <c r="L67" s="200">
        <f t="shared" si="12"/>
        <v>4044097.8776248465</v>
      </c>
      <c r="M67" s="200">
        <f t="shared" si="12"/>
        <v>4447321.5023844466</v>
      </c>
      <c r="N67" s="200">
        <f t="shared" si="12"/>
        <v>4891064.0505121015</v>
      </c>
      <c r="O67" s="200">
        <f t="shared" si="12"/>
        <v>5379449.2382600028</v>
      </c>
      <c r="P67" s="200">
        <f t="shared" si="12"/>
        <v>5917025.0010973131</v>
      </c>
      <c r="Q67" s="200">
        <f t="shared" si="12"/>
        <v>6508807.5249207886</v>
      </c>
      <c r="R67" s="200">
        <f t="shared" si="12"/>
        <v>7160329.8806631211</v>
      </c>
      <c r="S67" s="200">
        <f t="shared" si="12"/>
        <v>7877695.7463822551</v>
      </c>
      <c r="T67" s="200">
        <f t="shared" si="12"/>
        <v>8695367.9527217634</v>
      </c>
      <c r="U67" s="200">
        <f t="shared" si="12"/>
        <v>9565317.2395279352</v>
      </c>
      <c r="V67" s="200">
        <f t="shared" si="12"/>
        <v>10523469.887970183</v>
      </c>
      <c r="W67" s="200">
        <f t="shared" si="12"/>
        <v>11578870.938375706</v>
      </c>
    </row>
    <row r="68" spans="1:23" s="142" customFormat="1" ht="12" customHeight="1" x14ac:dyDescent="0.25">
      <c r="A68" s="168" t="s">
        <v>232</v>
      </c>
      <c r="B68" s="197">
        <f t="shared" ref="B68:W68" si="13">B54</f>
        <v>0</v>
      </c>
      <c r="C68" s="197">
        <f t="shared" si="13"/>
        <v>0</v>
      </c>
      <c r="D68" s="197">
        <f t="shared" si="13"/>
        <v>0</v>
      </c>
      <c r="E68" s="197">
        <f t="shared" si="13"/>
        <v>0</v>
      </c>
      <c r="F68" s="197">
        <f t="shared" si="13"/>
        <v>0</v>
      </c>
      <c r="G68" s="197">
        <f t="shared" si="13"/>
        <v>0</v>
      </c>
      <c r="H68" s="197">
        <f t="shared" si="13"/>
        <v>0</v>
      </c>
      <c r="I68" s="197">
        <f t="shared" si="13"/>
        <v>0</v>
      </c>
      <c r="J68" s="197">
        <f t="shared" si="13"/>
        <v>0</v>
      </c>
      <c r="K68" s="197">
        <f t="shared" si="13"/>
        <v>0</v>
      </c>
      <c r="L68" s="197">
        <f t="shared" si="13"/>
        <v>0</v>
      </c>
      <c r="M68" s="197">
        <f t="shared" si="13"/>
        <v>0</v>
      </c>
      <c r="N68" s="197">
        <f t="shared" si="13"/>
        <v>0</v>
      </c>
      <c r="O68" s="197">
        <f t="shared" si="13"/>
        <v>0</v>
      </c>
      <c r="P68" s="197">
        <f t="shared" si="13"/>
        <v>0</v>
      </c>
      <c r="Q68" s="197">
        <f t="shared" si="13"/>
        <v>0</v>
      </c>
      <c r="R68" s="197">
        <f t="shared" si="13"/>
        <v>0</v>
      </c>
      <c r="S68" s="197">
        <f t="shared" si="13"/>
        <v>0</v>
      </c>
      <c r="T68" s="197">
        <f t="shared" si="13"/>
        <v>0</v>
      </c>
      <c r="U68" s="197">
        <f t="shared" si="13"/>
        <v>0</v>
      </c>
      <c r="V68" s="197">
        <f t="shared" si="13"/>
        <v>0</v>
      </c>
      <c r="W68" s="197">
        <f t="shared" si="13"/>
        <v>0</v>
      </c>
    </row>
    <row r="69" spans="1:23" s="142" customFormat="1" ht="12.75" customHeight="1" x14ac:dyDescent="0.25">
      <c r="A69" s="189" t="s">
        <v>233</v>
      </c>
      <c r="B69" s="199">
        <f>B67+B68</f>
        <v>0</v>
      </c>
      <c r="C69" s="199">
        <f>C67+C68</f>
        <v>332506.3</v>
      </c>
      <c r="D69" s="199">
        <f>D67+D68</f>
        <v>1921518.786545625</v>
      </c>
      <c r="E69" s="199">
        <f>E67+E68</f>
        <v>2081967.0596575181</v>
      </c>
      <c r="F69" s="199">
        <f t="shared" ref="F69:W69" si="14">F67-F68</f>
        <v>2288881.002093906</v>
      </c>
      <c r="G69" s="199">
        <f t="shared" si="14"/>
        <v>2516409.8554003546</v>
      </c>
      <c r="H69" s="199">
        <f t="shared" si="14"/>
        <v>2766636.1978300386</v>
      </c>
      <c r="I69" s="199">
        <f t="shared" si="14"/>
        <v>3041855.5188751472</v>
      </c>
      <c r="J69" s="199">
        <f t="shared" si="14"/>
        <v>3344598.2048597112</v>
      </c>
      <c r="K69" s="199">
        <f t="shared" si="14"/>
        <v>3677653.8135407758</v>
      </c>
      <c r="L69" s="199">
        <f t="shared" si="14"/>
        <v>4044097.8776248465</v>
      </c>
      <c r="M69" s="199">
        <f t="shared" si="14"/>
        <v>4447321.5023844466</v>
      </c>
      <c r="N69" s="199">
        <f t="shared" si="14"/>
        <v>4891064.0505121015</v>
      </c>
      <c r="O69" s="199">
        <f t="shared" si="14"/>
        <v>5379449.2382600028</v>
      </c>
      <c r="P69" s="199">
        <f t="shared" si="14"/>
        <v>5917025.0010973131</v>
      </c>
      <c r="Q69" s="199">
        <f t="shared" si="14"/>
        <v>6508807.5249207886</v>
      </c>
      <c r="R69" s="199">
        <f t="shared" si="14"/>
        <v>7160329.8806631211</v>
      </c>
      <c r="S69" s="199">
        <f t="shared" si="14"/>
        <v>7877695.7463822551</v>
      </c>
      <c r="T69" s="199">
        <f t="shared" si="14"/>
        <v>8695367.9527217634</v>
      </c>
      <c r="U69" s="199">
        <f t="shared" si="14"/>
        <v>9565317.2395279352</v>
      </c>
      <c r="V69" s="199">
        <f t="shared" si="14"/>
        <v>10523469.887970183</v>
      </c>
      <c r="W69" s="199">
        <f t="shared" si="14"/>
        <v>11578870.938375706</v>
      </c>
    </row>
    <row r="70" spans="1:23" s="142" customFormat="1" ht="12" customHeight="1" x14ac:dyDescent="0.25">
      <c r="A70" s="168" t="s">
        <v>201</v>
      </c>
      <c r="B70" s="197">
        <f t="shared" ref="B70:W70" si="15">-IF(B69&gt;0, B69*$B$35, 0)</f>
        <v>0</v>
      </c>
      <c r="C70" s="197">
        <f t="shared" si="15"/>
        <v>-66501.259999999995</v>
      </c>
      <c r="D70" s="197">
        <f t="shared" si="15"/>
        <v>-384303.75730912504</v>
      </c>
      <c r="E70" s="197">
        <f t="shared" si="15"/>
        <v>-416393.41193150362</v>
      </c>
      <c r="F70" s="197">
        <f t="shared" si="15"/>
        <v>-457776.20041878126</v>
      </c>
      <c r="G70" s="197">
        <f t="shared" si="15"/>
        <v>-503281.97108007094</v>
      </c>
      <c r="H70" s="197">
        <f t="shared" si="15"/>
        <v>-553327.23956600775</v>
      </c>
      <c r="I70" s="197">
        <f t="shared" si="15"/>
        <v>-608371.10377502942</v>
      </c>
      <c r="J70" s="197">
        <f t="shared" si="15"/>
        <v>-668919.64097194234</v>
      </c>
      <c r="K70" s="197">
        <f t="shared" si="15"/>
        <v>-735530.76270815521</v>
      </c>
      <c r="L70" s="197">
        <f t="shared" si="15"/>
        <v>-808819.57552496938</v>
      </c>
      <c r="M70" s="197">
        <f t="shared" si="15"/>
        <v>-889464.30047688936</v>
      </c>
      <c r="N70" s="197">
        <f t="shared" si="15"/>
        <v>-978212.81010242039</v>
      </c>
      <c r="O70" s="197">
        <f t="shared" si="15"/>
        <v>-1075889.8476520006</v>
      </c>
      <c r="P70" s="197">
        <f t="shared" si="15"/>
        <v>-1183405.0002194627</v>
      </c>
      <c r="Q70" s="197">
        <f t="shared" si="15"/>
        <v>-1301761.5049841579</v>
      </c>
      <c r="R70" s="197">
        <f t="shared" si="15"/>
        <v>-1432065.9761326243</v>
      </c>
      <c r="S70" s="197">
        <f t="shared" si="15"/>
        <v>-1575539.1492764512</v>
      </c>
      <c r="T70" s="197">
        <f t="shared" si="15"/>
        <v>-1739073.5905443528</v>
      </c>
      <c r="U70" s="197">
        <f t="shared" si="15"/>
        <v>-1913063.447905587</v>
      </c>
      <c r="V70" s="197">
        <f t="shared" si="15"/>
        <v>-2104693.9775940366</v>
      </c>
      <c r="W70" s="197">
        <f t="shared" si="15"/>
        <v>-2315774.1876751413</v>
      </c>
    </row>
    <row r="71" spans="1:23" s="142" customFormat="1" ht="12.75" customHeight="1" thickBot="1" x14ac:dyDescent="0.3">
      <c r="A71" s="203" t="s">
        <v>234</v>
      </c>
      <c r="B71" s="204">
        <f t="shared" ref="B71:W71" si="16">B69+B70</f>
        <v>0</v>
      </c>
      <c r="C71" s="204">
        <f>C69+C70</f>
        <v>266005.03999999998</v>
      </c>
      <c r="D71" s="204">
        <f t="shared" si="16"/>
        <v>1537215.0292364999</v>
      </c>
      <c r="E71" s="204">
        <f t="shared" si="16"/>
        <v>1665573.6477260145</v>
      </c>
      <c r="F71" s="204">
        <f t="shared" si="16"/>
        <v>1831104.8016751248</v>
      </c>
      <c r="G71" s="204">
        <f t="shared" si="16"/>
        <v>2013127.8843202838</v>
      </c>
      <c r="H71" s="204">
        <f t="shared" si="16"/>
        <v>2213308.958264031</v>
      </c>
      <c r="I71" s="204">
        <f t="shared" si="16"/>
        <v>2433484.4151001177</v>
      </c>
      <c r="J71" s="204">
        <f t="shared" si="16"/>
        <v>2675678.5638877689</v>
      </c>
      <c r="K71" s="204">
        <f t="shared" si="16"/>
        <v>2942123.0508326208</v>
      </c>
      <c r="L71" s="204">
        <f t="shared" si="16"/>
        <v>3235278.302099877</v>
      </c>
      <c r="M71" s="204">
        <f t="shared" si="16"/>
        <v>3557857.2019075574</v>
      </c>
      <c r="N71" s="204">
        <f t="shared" si="16"/>
        <v>3912851.2404096811</v>
      </c>
      <c r="O71" s="204">
        <f t="shared" si="16"/>
        <v>4303559.3906080024</v>
      </c>
      <c r="P71" s="204">
        <f t="shared" si="16"/>
        <v>4733620.0008778507</v>
      </c>
      <c r="Q71" s="204">
        <f t="shared" si="16"/>
        <v>5207046.0199366305</v>
      </c>
      <c r="R71" s="204">
        <f t="shared" si="16"/>
        <v>5728263.9045304973</v>
      </c>
      <c r="S71" s="204">
        <f t="shared" si="16"/>
        <v>6302156.5971058039</v>
      </c>
      <c r="T71" s="204">
        <f t="shared" si="16"/>
        <v>6956294.3621774111</v>
      </c>
      <c r="U71" s="204">
        <f t="shared" si="16"/>
        <v>7652253.7916223481</v>
      </c>
      <c r="V71" s="204">
        <f t="shared" si="16"/>
        <v>8418775.9103761464</v>
      </c>
      <c r="W71" s="204">
        <f t="shared" si="16"/>
        <v>9263096.7507005651</v>
      </c>
    </row>
    <row r="72" spans="1:23" s="142" customFormat="1" ht="14.25" customHeight="1" thickBot="1" x14ac:dyDescent="0.3">
      <c r="A72" s="192"/>
      <c r="B72" s="205">
        <f>IF(B45&lt;B91,0,1)</f>
        <v>0</v>
      </c>
      <c r="C72" s="205">
        <f t="shared" ref="C72:W72" si="17">IF(C45&lt;$B$91,0,B72+1)</f>
        <v>1</v>
      </c>
      <c r="D72" s="205">
        <f>IF(D45&lt;$B$91,0,C72+1)</f>
        <v>2</v>
      </c>
      <c r="E72" s="205">
        <f t="shared" si="17"/>
        <v>3</v>
      </c>
      <c r="F72" s="205">
        <f t="shared" si="17"/>
        <v>4</v>
      </c>
      <c r="G72" s="205">
        <f t="shared" si="17"/>
        <v>5</v>
      </c>
      <c r="H72" s="205">
        <f t="shared" si="17"/>
        <v>6</v>
      </c>
      <c r="I72" s="205">
        <f t="shared" si="17"/>
        <v>7</v>
      </c>
      <c r="J72" s="205">
        <f t="shared" si="17"/>
        <v>8</v>
      </c>
      <c r="K72" s="205">
        <f t="shared" si="17"/>
        <v>9</v>
      </c>
      <c r="L72" s="205">
        <f t="shared" si="17"/>
        <v>10</v>
      </c>
      <c r="M72" s="205">
        <f t="shared" si="17"/>
        <v>11</v>
      </c>
      <c r="N72" s="205">
        <f t="shared" si="17"/>
        <v>12</v>
      </c>
      <c r="O72" s="205">
        <f t="shared" si="17"/>
        <v>13</v>
      </c>
      <c r="P72" s="205">
        <f t="shared" si="17"/>
        <v>14</v>
      </c>
      <c r="Q72" s="205">
        <f t="shared" si="17"/>
        <v>15</v>
      </c>
      <c r="R72" s="205">
        <f t="shared" si="17"/>
        <v>16</v>
      </c>
      <c r="S72" s="205">
        <f t="shared" si="17"/>
        <v>17</v>
      </c>
      <c r="T72" s="205">
        <f t="shared" si="17"/>
        <v>18</v>
      </c>
      <c r="U72" s="205">
        <f t="shared" si="17"/>
        <v>19</v>
      </c>
      <c r="V72" s="205">
        <f t="shared" si="17"/>
        <v>20</v>
      </c>
      <c r="W72" s="205">
        <f t="shared" si="17"/>
        <v>21</v>
      </c>
    </row>
    <row r="73" spans="1:23" s="142" customFormat="1" ht="25.5" customHeight="1" x14ac:dyDescent="0.25">
      <c r="A73" s="194" t="s">
        <v>235</v>
      </c>
      <c r="B73" s="206"/>
      <c r="C73" s="206"/>
      <c r="D73" s="206"/>
      <c r="E73" s="206"/>
      <c r="F73" s="206"/>
      <c r="G73" s="206"/>
      <c r="H73" s="206"/>
      <c r="I73" s="206"/>
      <c r="J73" s="206"/>
      <c r="K73" s="206"/>
      <c r="L73" s="206"/>
      <c r="M73" s="206"/>
      <c r="N73" s="206"/>
      <c r="O73" s="206"/>
      <c r="P73" s="206"/>
      <c r="Q73" s="206"/>
      <c r="R73" s="206"/>
      <c r="S73" s="206"/>
      <c r="T73" s="206"/>
      <c r="U73" s="206"/>
      <c r="V73" s="206"/>
      <c r="W73" s="206"/>
    </row>
    <row r="74" spans="1:23" s="142" customFormat="1" ht="25.5" customHeight="1" x14ac:dyDescent="0.25">
      <c r="A74" s="202" t="s">
        <v>231</v>
      </c>
      <c r="B74" s="200">
        <f t="shared" ref="B74:W74" si="18">B67</f>
        <v>0</v>
      </c>
      <c r="C74" s="200">
        <f t="shared" si="18"/>
        <v>332506.3</v>
      </c>
      <c r="D74" s="200">
        <f t="shared" si="18"/>
        <v>1921518.786545625</v>
      </c>
      <c r="E74" s="200">
        <f t="shared" si="18"/>
        <v>2081967.0596575181</v>
      </c>
      <c r="F74" s="200">
        <f t="shared" si="18"/>
        <v>2288881.002093906</v>
      </c>
      <c r="G74" s="200">
        <f t="shared" si="18"/>
        <v>2516409.8554003546</v>
      </c>
      <c r="H74" s="200">
        <f t="shared" si="18"/>
        <v>2766636.1978300386</v>
      </c>
      <c r="I74" s="200">
        <f t="shared" si="18"/>
        <v>3041855.5188751472</v>
      </c>
      <c r="J74" s="200">
        <f t="shared" si="18"/>
        <v>3344598.2048597112</v>
      </c>
      <c r="K74" s="200">
        <f t="shared" si="18"/>
        <v>3677653.8135407758</v>
      </c>
      <c r="L74" s="200">
        <f t="shared" si="18"/>
        <v>4044097.8776248465</v>
      </c>
      <c r="M74" s="200">
        <f t="shared" si="18"/>
        <v>4447321.5023844466</v>
      </c>
      <c r="N74" s="200">
        <f t="shared" si="18"/>
        <v>4891064.0505121015</v>
      </c>
      <c r="O74" s="200">
        <f t="shared" si="18"/>
        <v>5379449.2382600028</v>
      </c>
      <c r="P74" s="200">
        <f t="shared" si="18"/>
        <v>5917025.0010973131</v>
      </c>
      <c r="Q74" s="200">
        <f t="shared" si="18"/>
        <v>6508807.5249207886</v>
      </c>
      <c r="R74" s="200">
        <f t="shared" si="18"/>
        <v>7160329.8806631211</v>
      </c>
      <c r="S74" s="200">
        <f t="shared" si="18"/>
        <v>7877695.7463822551</v>
      </c>
      <c r="T74" s="200">
        <f t="shared" si="18"/>
        <v>8695367.9527217634</v>
      </c>
      <c r="U74" s="200">
        <f t="shared" si="18"/>
        <v>9565317.2395279352</v>
      </c>
      <c r="V74" s="200">
        <f t="shared" si="18"/>
        <v>10523469.887970183</v>
      </c>
      <c r="W74" s="200">
        <f t="shared" si="18"/>
        <v>11578870.938375706</v>
      </c>
    </row>
    <row r="75" spans="1:23" s="142" customFormat="1" ht="12" customHeight="1" x14ac:dyDescent="0.25">
      <c r="A75" s="168" t="s">
        <v>229</v>
      </c>
      <c r="B75" s="197">
        <f t="shared" ref="B75:W75" si="19">B65</f>
        <v>0</v>
      </c>
      <c r="C75" s="197">
        <f t="shared" si="19"/>
        <v>0</v>
      </c>
      <c r="D75" s="197">
        <f t="shared" si="19"/>
        <v>0</v>
      </c>
      <c r="E75" s="197">
        <f t="shared" si="19"/>
        <v>27729.200666666668</v>
      </c>
      <c r="F75" s="197">
        <f t="shared" si="19"/>
        <v>27729.200666666668</v>
      </c>
      <c r="G75" s="197">
        <f t="shared" si="19"/>
        <v>27729.200666666668</v>
      </c>
      <c r="H75" s="197">
        <f t="shared" si="19"/>
        <v>27729.200666666668</v>
      </c>
      <c r="I75" s="197">
        <f t="shared" si="19"/>
        <v>27729.200666666668</v>
      </c>
      <c r="J75" s="197">
        <f t="shared" si="19"/>
        <v>27729.200666666668</v>
      </c>
      <c r="K75" s="197">
        <f t="shared" si="19"/>
        <v>27729.200666666668</v>
      </c>
      <c r="L75" s="197">
        <f t="shared" si="19"/>
        <v>27729.200666666668</v>
      </c>
      <c r="M75" s="197">
        <f t="shared" si="19"/>
        <v>27729.200666666668</v>
      </c>
      <c r="N75" s="197">
        <f t="shared" si="19"/>
        <v>27729.200666666668</v>
      </c>
      <c r="O75" s="197">
        <f t="shared" si="19"/>
        <v>27729.200666666668</v>
      </c>
      <c r="P75" s="197">
        <f t="shared" si="19"/>
        <v>27729.200666666668</v>
      </c>
      <c r="Q75" s="197">
        <f t="shared" si="19"/>
        <v>27729.200666666668</v>
      </c>
      <c r="R75" s="197">
        <f t="shared" si="19"/>
        <v>27729.200666666668</v>
      </c>
      <c r="S75" s="197">
        <f t="shared" si="19"/>
        <v>27729.200666666668</v>
      </c>
      <c r="T75" s="197">
        <f t="shared" si="19"/>
        <v>0</v>
      </c>
      <c r="U75" s="197">
        <f t="shared" si="19"/>
        <v>0</v>
      </c>
      <c r="V75" s="197">
        <f t="shared" si="19"/>
        <v>0</v>
      </c>
      <c r="W75" s="197">
        <f t="shared" si="19"/>
        <v>0</v>
      </c>
    </row>
    <row r="76" spans="1:23" s="142" customFormat="1" ht="12" customHeight="1" x14ac:dyDescent="0.25">
      <c r="A76" s="168" t="s">
        <v>232</v>
      </c>
      <c r="B76" s="197">
        <f t="shared" ref="B76:W76" si="20">B68</f>
        <v>0</v>
      </c>
      <c r="C76" s="197">
        <f t="shared" si="20"/>
        <v>0</v>
      </c>
      <c r="D76" s="197">
        <f t="shared" si="20"/>
        <v>0</v>
      </c>
      <c r="E76" s="197">
        <f t="shared" si="20"/>
        <v>0</v>
      </c>
      <c r="F76" s="197">
        <f t="shared" si="20"/>
        <v>0</v>
      </c>
      <c r="G76" s="197">
        <f t="shared" si="20"/>
        <v>0</v>
      </c>
      <c r="H76" s="197">
        <f t="shared" si="20"/>
        <v>0</v>
      </c>
      <c r="I76" s="197">
        <f t="shared" si="20"/>
        <v>0</v>
      </c>
      <c r="J76" s="197">
        <f t="shared" si="20"/>
        <v>0</v>
      </c>
      <c r="K76" s="197">
        <f t="shared" si="20"/>
        <v>0</v>
      </c>
      <c r="L76" s="197">
        <f t="shared" si="20"/>
        <v>0</v>
      </c>
      <c r="M76" s="197">
        <f t="shared" si="20"/>
        <v>0</v>
      </c>
      <c r="N76" s="197">
        <f t="shared" si="20"/>
        <v>0</v>
      </c>
      <c r="O76" s="197">
        <f t="shared" si="20"/>
        <v>0</v>
      </c>
      <c r="P76" s="197">
        <f t="shared" si="20"/>
        <v>0</v>
      </c>
      <c r="Q76" s="197">
        <f t="shared" si="20"/>
        <v>0</v>
      </c>
      <c r="R76" s="197">
        <f t="shared" si="20"/>
        <v>0</v>
      </c>
      <c r="S76" s="197">
        <f t="shared" si="20"/>
        <v>0</v>
      </c>
      <c r="T76" s="197">
        <f t="shared" si="20"/>
        <v>0</v>
      </c>
      <c r="U76" s="197">
        <f t="shared" si="20"/>
        <v>0</v>
      </c>
      <c r="V76" s="197">
        <f t="shared" si="20"/>
        <v>0</v>
      </c>
      <c r="W76" s="197">
        <f t="shared" si="20"/>
        <v>0</v>
      </c>
    </row>
    <row r="77" spans="1:23" s="142" customFormat="1" ht="12" customHeight="1" x14ac:dyDescent="0.25">
      <c r="A77" s="168" t="s">
        <v>201</v>
      </c>
      <c r="B77" s="197">
        <f>IF(SUM($B$70:B70),0,SUM($B$70:B70))</f>
        <v>0</v>
      </c>
      <c r="C77" s="197">
        <f>IF(SUM($B$70:C70)+SUM($B$77:B77)&gt;0,0,SUM($B$70:C70)-SUM($B$77:B77))</f>
        <v>-66501.259999999995</v>
      </c>
      <c r="D77" s="197">
        <f>IF(SUM($B$70:D70)+SUM($B$77:C77)&gt;0,0,SUM($B$70:D70)-SUM($B$77:C77))</f>
        <v>-384303.75730912504</v>
      </c>
      <c r="E77" s="197">
        <f>IF(SUM($B$70:E70)+SUM($B$77:D77)&gt;0,0,SUM($B$70:E70)-SUM($B$77:D77))</f>
        <v>-416393.41193150356</v>
      </c>
      <c r="F77" s="197">
        <f>IF(SUM($B$70:F70)+SUM($B$77:E77)&gt;0,0,SUM($B$70:F70)-SUM($B$77:E77))</f>
        <v>-457776.20041878126</v>
      </c>
      <c r="G77" s="197">
        <f>IF(SUM($B$70:G70)+SUM($B$77:F77)&gt;0,0,SUM($B$70:G70)-SUM($B$77:F77))</f>
        <v>-503281.97108007106</v>
      </c>
      <c r="H77" s="197">
        <f>IF(SUM($B$70:H70)+SUM($B$77:G77)&gt;0,0,SUM($B$70:H70)-SUM($B$77:G77))</f>
        <v>-553327.23956600763</v>
      </c>
      <c r="I77" s="197">
        <f>IF(SUM($B$70:I70)+SUM($B$77:H77)&gt;0,0,SUM($B$70:I70)-SUM($B$77:H77))</f>
        <v>-608371.10377502954</v>
      </c>
      <c r="J77" s="197">
        <f>IF(SUM($B$70:J70)+SUM($B$77:I77)&gt;0,0,SUM($B$70:J70)-SUM($B$77:I77))</f>
        <v>-668919.64097194234</v>
      </c>
      <c r="K77" s="197">
        <f>IF(SUM($B$70:K70)+SUM($B$77:J77)&gt;0,0,SUM($B$70:K70)-SUM($B$77:J77))</f>
        <v>-735530.76270815544</v>
      </c>
      <c r="L77" s="197">
        <f>IF(SUM($B$70:L70)+SUM($B$77:K77)&gt;0,0,SUM($B$70:L70)-SUM($B$77:K77))</f>
        <v>-808819.57552496903</v>
      </c>
      <c r="M77" s="197">
        <f>IF(SUM($B$70:M70)+SUM($B$77:L77)&gt;0,0,SUM($B$70:M70)-SUM($B$77:L77))</f>
        <v>-889464.30047688913</v>
      </c>
      <c r="N77" s="197">
        <f>IF(SUM($B$70:N70)+SUM($B$77:M77)&gt;0,0,SUM($B$70:N70)-SUM($B$77:M77))</f>
        <v>-978212.81010242086</v>
      </c>
      <c r="O77" s="197">
        <f>IF(SUM($B$70:O70)+SUM($B$77:N77)&gt;0,0,SUM($B$70:O70)-SUM($B$77:N77))</f>
        <v>-1075889.8476520004</v>
      </c>
      <c r="P77" s="197">
        <f>IF(SUM($B$70:P70)+SUM($B$77:O77)&gt;0,0,SUM($B$70:P70)-SUM($B$77:O77))</f>
        <v>-1183405.0002194634</v>
      </c>
      <c r="Q77" s="197">
        <f>IF(SUM($B$70:Q70)+SUM($B$77:P77)&gt;0,0,SUM($B$70:Q70)-SUM($B$77:P77))</f>
        <v>-1301761.5049841572</v>
      </c>
      <c r="R77" s="197">
        <f>IF(SUM($B$70:R70)+SUM($B$77:Q77)&gt;0,0,SUM($B$70:R70)-SUM($B$77:Q77))</f>
        <v>-1432065.9761326239</v>
      </c>
      <c r="S77" s="197">
        <f>IF(SUM($B$70:S70)+SUM($B$77:R77)&gt;0,0,SUM($B$70:S70)-SUM($B$77:R77))</f>
        <v>-1575539.1492764503</v>
      </c>
      <c r="T77" s="197">
        <f>IF(SUM($B$70:T70)+SUM($B$77:S77)&gt;0,0,SUM($B$70:T70)-SUM($B$77:S77))</f>
        <v>-1739073.5905443523</v>
      </c>
      <c r="U77" s="197">
        <f>IF(SUM($B$70:U70)+SUM($B$77:T77)&gt;0,0,SUM($B$70:U70)-SUM($B$77:T77))</f>
        <v>-1913063.447905587</v>
      </c>
      <c r="V77" s="197">
        <f>IF(SUM($B$70:V70)+SUM($B$77:U77)&gt;0,0,SUM($B$70:V70)-SUM($B$77:U77))</f>
        <v>-2104693.9775940366</v>
      </c>
      <c r="W77" s="197">
        <f>IF(SUM($B$70:W70)+SUM($B$77:V77)&gt;0,0,SUM($B$70:W70)-SUM($B$77:V77))</f>
        <v>-2315774.1876751408</v>
      </c>
    </row>
    <row r="78" spans="1:23" s="142" customFormat="1" ht="12" customHeight="1" x14ac:dyDescent="0.25">
      <c r="A78" s="168" t="s">
        <v>236</v>
      </c>
      <c r="B78" s="197">
        <f t="shared" ref="B78:W78" si="21">(B57*0.2-B58*0.2)</f>
        <v>0</v>
      </c>
      <c r="C78" s="197">
        <f t="shared" si="21"/>
        <v>66501.259999999995</v>
      </c>
      <c r="D78" s="197">
        <f t="shared" si="21"/>
        <v>384303.75730912504</v>
      </c>
      <c r="E78" s="197">
        <f t="shared" si="21"/>
        <v>421939.25206483691</v>
      </c>
      <c r="F78" s="197">
        <f t="shared" si="21"/>
        <v>463322.04055211449</v>
      </c>
      <c r="G78" s="197">
        <f t="shared" si="21"/>
        <v>508827.81121340417</v>
      </c>
      <c r="H78" s="197">
        <f t="shared" si="21"/>
        <v>558873.07969934097</v>
      </c>
      <c r="I78" s="197">
        <f t="shared" si="21"/>
        <v>613916.94390836277</v>
      </c>
      <c r="J78" s="197">
        <f t="shared" si="21"/>
        <v>674465.48110527557</v>
      </c>
      <c r="K78" s="197">
        <f t="shared" si="21"/>
        <v>741076.60284148843</v>
      </c>
      <c r="L78" s="197">
        <f t="shared" si="21"/>
        <v>814365.41565830261</v>
      </c>
      <c r="M78" s="197">
        <f t="shared" si="21"/>
        <v>895010.14061022282</v>
      </c>
      <c r="N78" s="197">
        <f t="shared" si="21"/>
        <v>983758.65023575374</v>
      </c>
      <c r="O78" s="197">
        <f t="shared" si="21"/>
        <v>1081435.687785334</v>
      </c>
      <c r="P78" s="197">
        <f t="shared" si="21"/>
        <v>1188950.840352796</v>
      </c>
      <c r="Q78" s="197">
        <f t="shared" si="21"/>
        <v>1307307.3451174912</v>
      </c>
      <c r="R78" s="197">
        <f t="shared" si="21"/>
        <v>1437611.8162659577</v>
      </c>
      <c r="S78" s="197">
        <f t="shared" si="21"/>
        <v>1581084.9894097846</v>
      </c>
      <c r="T78" s="197">
        <f t="shared" si="21"/>
        <v>1739073.5905443528</v>
      </c>
      <c r="U78" s="197">
        <f t="shared" si="21"/>
        <v>1913063.4479055873</v>
      </c>
      <c r="V78" s="197">
        <f t="shared" si="21"/>
        <v>2104693.9775940371</v>
      </c>
      <c r="W78" s="197">
        <f t="shared" si="21"/>
        <v>2315774.1876751413</v>
      </c>
    </row>
    <row r="79" spans="1:23" s="142" customFormat="1" ht="12" customHeight="1" x14ac:dyDescent="0.25">
      <c r="A79" s="168" t="s">
        <v>237</v>
      </c>
      <c r="B79" s="197">
        <f>-B57*(B37)</f>
        <v>0</v>
      </c>
      <c r="C79" s="197">
        <f t="shared" ref="C79:W79" si="22">-(C57-B57)*$B$37</f>
        <v>-33250.629999999997</v>
      </c>
      <c r="D79" s="197">
        <f t="shared" si="22"/>
        <v>-158901.24865456251</v>
      </c>
      <c r="E79" s="197">
        <f t="shared" si="22"/>
        <v>-18818.828935884547</v>
      </c>
      <c r="F79" s="197">
        <f t="shared" si="22"/>
        <v>-20691.361958324491</v>
      </c>
      <c r="G79" s="197">
        <f t="shared" si="22"/>
        <v>-22752.853045330572</v>
      </c>
      <c r="H79" s="197">
        <f t="shared" si="22"/>
        <v>-25022.601957654115</v>
      </c>
      <c r="I79" s="197">
        <f t="shared" si="22"/>
        <v>-27521.899819196577</v>
      </c>
      <c r="J79" s="197">
        <f t="shared" si="22"/>
        <v>-30274.236313142115</v>
      </c>
      <c r="K79" s="197">
        <f t="shared" si="22"/>
        <v>-33305.528582792169</v>
      </c>
      <c r="L79" s="197">
        <f t="shared" si="22"/>
        <v>-36644.374123092792</v>
      </c>
      <c r="M79" s="197">
        <f t="shared" si="22"/>
        <v>-40322.330190645815</v>
      </c>
      <c r="N79" s="197">
        <f t="shared" si="22"/>
        <v>-44374.222527451166</v>
      </c>
      <c r="O79" s="197">
        <f t="shared" si="22"/>
        <v>-48838.486489475894</v>
      </c>
      <c r="P79" s="197">
        <f t="shared" si="22"/>
        <v>-53757.543998416702</v>
      </c>
      <c r="Q79" s="197">
        <f t="shared" si="22"/>
        <v>-59178.220097033307</v>
      </c>
      <c r="R79" s="197">
        <f t="shared" si="22"/>
        <v>-65152.203288918921</v>
      </c>
      <c r="S79" s="197">
        <f t="shared" si="22"/>
        <v>-71736.554286599159</v>
      </c>
      <c r="T79" s="197">
        <f t="shared" si="22"/>
        <v>-78994.268281969809</v>
      </c>
      <c r="U79" s="197">
        <f t="shared" si="22"/>
        <v>-86994.896395302945</v>
      </c>
      <c r="V79" s="197">
        <f t="shared" si="22"/>
        <v>-95815.23255891056</v>
      </c>
      <c r="W79" s="197">
        <f t="shared" si="22"/>
        <v>-105540.07275523787</v>
      </c>
    </row>
    <row r="80" spans="1:23" s="142" customFormat="1" ht="12.75" customHeight="1" x14ac:dyDescent="0.25">
      <c r="A80" s="168" t="s">
        <v>238</v>
      </c>
      <c r="B80" s="197">
        <v>0</v>
      </c>
      <c r="C80" s="197">
        <v>-329646.84000000003</v>
      </c>
      <c r="D80" s="197">
        <v>0</v>
      </c>
      <c r="E80" s="197">
        <v>0</v>
      </c>
      <c r="F80" s="197">
        <v>0</v>
      </c>
      <c r="G80" s="197">
        <v>0</v>
      </c>
      <c r="H80" s="197">
        <v>0</v>
      </c>
      <c r="I80" s="197">
        <v>0</v>
      </c>
      <c r="J80" s="197">
        <v>0</v>
      </c>
      <c r="K80" s="197">
        <v>0</v>
      </c>
      <c r="L80" s="197">
        <v>0</v>
      </c>
      <c r="M80" s="197">
        <v>0</v>
      </c>
      <c r="N80" s="197">
        <v>0</v>
      </c>
      <c r="O80" s="197">
        <v>0</v>
      </c>
      <c r="P80" s="197">
        <v>0</v>
      </c>
      <c r="Q80" s="197">
        <v>0</v>
      </c>
      <c r="R80" s="197">
        <v>0</v>
      </c>
      <c r="S80" s="197">
        <v>0</v>
      </c>
      <c r="T80" s="197">
        <v>0</v>
      </c>
      <c r="U80" s="197">
        <v>0</v>
      </c>
      <c r="V80" s="197">
        <v>0</v>
      </c>
      <c r="W80" s="197">
        <v>0</v>
      </c>
    </row>
    <row r="81" spans="1:23" s="142" customFormat="1" ht="12.75" customHeight="1" x14ac:dyDescent="0.25">
      <c r="A81" s="168" t="s">
        <v>239</v>
      </c>
      <c r="B81" s="197">
        <f t="shared" ref="B81:W81" si="23">B52-B53</f>
        <v>0</v>
      </c>
      <c r="C81" s="197">
        <f t="shared" si="23"/>
        <v>0</v>
      </c>
      <c r="D81" s="197">
        <f t="shared" si="23"/>
        <v>0</v>
      </c>
      <c r="E81" s="197">
        <f t="shared" si="23"/>
        <v>0</v>
      </c>
      <c r="F81" s="197">
        <f t="shared" si="23"/>
        <v>0</v>
      </c>
      <c r="G81" s="197">
        <f t="shared" si="23"/>
        <v>0</v>
      </c>
      <c r="H81" s="197">
        <f t="shared" si="23"/>
        <v>0</v>
      </c>
      <c r="I81" s="197">
        <f t="shared" si="23"/>
        <v>0</v>
      </c>
      <c r="J81" s="197">
        <f t="shared" si="23"/>
        <v>0</v>
      </c>
      <c r="K81" s="197">
        <f t="shared" si="23"/>
        <v>0</v>
      </c>
      <c r="L81" s="197">
        <f t="shared" si="23"/>
        <v>0</v>
      </c>
      <c r="M81" s="197">
        <f t="shared" si="23"/>
        <v>0</v>
      </c>
      <c r="N81" s="197">
        <f t="shared" si="23"/>
        <v>0</v>
      </c>
      <c r="O81" s="197">
        <f t="shared" si="23"/>
        <v>0</v>
      </c>
      <c r="P81" s="197">
        <f t="shared" si="23"/>
        <v>0</v>
      </c>
      <c r="Q81" s="197">
        <f t="shared" si="23"/>
        <v>0</v>
      </c>
      <c r="R81" s="197">
        <f t="shared" si="23"/>
        <v>0</v>
      </c>
      <c r="S81" s="197">
        <f t="shared" si="23"/>
        <v>0</v>
      </c>
      <c r="T81" s="197">
        <f t="shared" si="23"/>
        <v>0</v>
      </c>
      <c r="U81" s="197">
        <f t="shared" si="23"/>
        <v>0</v>
      </c>
      <c r="V81" s="197">
        <f t="shared" si="23"/>
        <v>0</v>
      </c>
      <c r="W81" s="197">
        <f t="shared" si="23"/>
        <v>0</v>
      </c>
    </row>
    <row r="82" spans="1:23" s="142" customFormat="1" ht="12" customHeight="1" x14ac:dyDescent="0.25">
      <c r="A82" s="189" t="s">
        <v>240</v>
      </c>
      <c r="B82" s="200">
        <f t="shared" ref="B82:W82" si="24">SUM(B74:B77,B79:B81)</f>
        <v>0</v>
      </c>
      <c r="C82" s="200">
        <f>SUM(C74:C77,C79:C81)</f>
        <v>-96892.430000000051</v>
      </c>
      <c r="D82" s="200">
        <f t="shared" si="24"/>
        <v>1378313.7805819374</v>
      </c>
      <c r="E82" s="200">
        <f t="shared" si="24"/>
        <v>1674484.0194567966</v>
      </c>
      <c r="F82" s="200">
        <f t="shared" si="24"/>
        <v>1838142.6403834668</v>
      </c>
      <c r="G82" s="200">
        <f t="shared" si="24"/>
        <v>2018104.2319416194</v>
      </c>
      <c r="H82" s="200">
        <f t="shared" si="24"/>
        <v>2216015.5569730434</v>
      </c>
      <c r="I82" s="200">
        <f t="shared" si="24"/>
        <v>2433691.7159475875</v>
      </c>
      <c r="J82" s="200">
        <f t="shared" si="24"/>
        <v>2673133.5282412935</v>
      </c>
      <c r="K82" s="200">
        <f t="shared" si="24"/>
        <v>2936546.7229164946</v>
      </c>
      <c r="L82" s="200">
        <f t="shared" si="24"/>
        <v>3226363.1286434513</v>
      </c>
      <c r="M82" s="200">
        <f t="shared" si="24"/>
        <v>3545264.0723835784</v>
      </c>
      <c r="N82" s="200">
        <f t="shared" si="24"/>
        <v>3896206.2185488963</v>
      </c>
      <c r="O82" s="200">
        <f t="shared" si="24"/>
        <v>4282450.1047851937</v>
      </c>
      <c r="P82" s="200">
        <f t="shared" si="24"/>
        <v>4707591.6575461002</v>
      </c>
      <c r="Q82" s="200">
        <f t="shared" si="24"/>
        <v>5175597.0005062651</v>
      </c>
      <c r="R82" s="200">
        <f t="shared" si="24"/>
        <v>5690840.9019082449</v>
      </c>
      <c r="S82" s="200">
        <f t="shared" si="24"/>
        <v>6258149.2434858726</v>
      </c>
      <c r="T82" s="200">
        <f t="shared" si="24"/>
        <v>6877300.0938954409</v>
      </c>
      <c r="U82" s="200">
        <f t="shared" si="24"/>
        <v>7565258.8952270448</v>
      </c>
      <c r="V82" s="200">
        <f t="shared" si="24"/>
        <v>8322960.6778172357</v>
      </c>
      <c r="W82" s="200">
        <f t="shared" si="24"/>
        <v>9157556.677945327</v>
      </c>
    </row>
    <row r="83" spans="1:23" s="142" customFormat="1" ht="12" customHeight="1" x14ac:dyDescent="0.25">
      <c r="A83" s="189" t="s">
        <v>241</v>
      </c>
      <c r="B83" s="200">
        <f>SUM($B$82:B82)</f>
        <v>0</v>
      </c>
      <c r="C83" s="200">
        <f>SUM(B82:C82)</f>
        <v>-96892.430000000051</v>
      </c>
      <c r="D83" s="200">
        <f>SUM(B82:D82)</f>
        <v>1281421.3505819375</v>
      </c>
      <c r="E83" s="200">
        <f>SUM($B$82:E82)</f>
        <v>2955905.3700387338</v>
      </c>
      <c r="F83" s="200">
        <f>SUM($B$82:F82)</f>
        <v>4794048.0104222009</v>
      </c>
      <c r="G83" s="200">
        <f>SUM($B$82:G82)</f>
        <v>6812152.2423638199</v>
      </c>
      <c r="H83" s="200">
        <f>SUM($B$82:H82)</f>
        <v>9028167.7993368637</v>
      </c>
      <c r="I83" s="200">
        <f>SUM($B$82:I82)</f>
        <v>11461859.515284451</v>
      </c>
      <c r="J83" s="200">
        <f>SUM($B$82:J82)</f>
        <v>14134993.043525744</v>
      </c>
      <c r="K83" s="200">
        <f>SUM($B$82:K82)</f>
        <v>17071539.766442239</v>
      </c>
      <c r="L83" s="200">
        <f>SUM($B$82:L82)</f>
        <v>20297902.895085692</v>
      </c>
      <c r="M83" s="200">
        <f>SUM($B$82:M82)</f>
        <v>23843166.967469271</v>
      </c>
      <c r="N83" s="200">
        <f>SUM($B$82:N82)</f>
        <v>27739373.186018169</v>
      </c>
      <c r="O83" s="200">
        <f>SUM($B$82:O82)</f>
        <v>32021823.290803362</v>
      </c>
      <c r="P83" s="200">
        <f>SUM($B$82:P82)</f>
        <v>36729414.948349461</v>
      </c>
      <c r="Q83" s="200">
        <f>SUM($B$82:Q82)</f>
        <v>41905011.948855728</v>
      </c>
      <c r="R83" s="200">
        <f>SUM($B$82:R82)</f>
        <v>47595852.850763977</v>
      </c>
      <c r="S83" s="200">
        <f>SUM($B$82:S82)</f>
        <v>53854002.094249852</v>
      </c>
      <c r="T83" s="200">
        <f>SUM($B$82:T82)</f>
        <v>60731302.188145295</v>
      </c>
      <c r="U83" s="200">
        <f>SUM($B$82:U82)</f>
        <v>68296561.08337234</v>
      </c>
      <c r="V83" s="200">
        <f>SUM($B$82:V82)</f>
        <v>76619521.76118958</v>
      </c>
      <c r="W83" s="200">
        <f>SUM($B$82:W82)</f>
        <v>85777078.439134911</v>
      </c>
    </row>
    <row r="84" spans="1:23" s="142" customFormat="1" ht="12" customHeight="1" x14ac:dyDescent="0.25">
      <c r="A84" s="168" t="s">
        <v>242</v>
      </c>
      <c r="B84" s="207">
        <f t="shared" ref="B84:W84" si="25">IF(B45&lt;=$B$92,1,1/(1+$B$42)^(B45-$B$92))</f>
        <v>1</v>
      </c>
      <c r="C84" s="207">
        <f t="shared" si="25"/>
        <v>1</v>
      </c>
      <c r="D84" s="207">
        <f t="shared" si="25"/>
        <v>1</v>
      </c>
      <c r="E84" s="207">
        <f t="shared" si="25"/>
        <v>1</v>
      </c>
      <c r="F84" s="207">
        <f t="shared" si="25"/>
        <v>1</v>
      </c>
      <c r="G84" s="207">
        <f t="shared" si="25"/>
        <v>1</v>
      </c>
      <c r="H84" s="207">
        <f t="shared" si="25"/>
        <v>1</v>
      </c>
      <c r="I84" s="207">
        <f t="shared" si="25"/>
        <v>1</v>
      </c>
      <c r="J84" s="207">
        <f t="shared" si="25"/>
        <v>1</v>
      </c>
      <c r="K84" s="207">
        <f t="shared" si="25"/>
        <v>1</v>
      </c>
      <c r="L84" s="207">
        <f t="shared" si="25"/>
        <v>1</v>
      </c>
      <c r="M84" s="207">
        <f t="shared" si="25"/>
        <v>1</v>
      </c>
      <c r="N84" s="207">
        <f t="shared" si="25"/>
        <v>1</v>
      </c>
      <c r="O84" s="207">
        <f t="shared" si="25"/>
        <v>1</v>
      </c>
      <c r="P84" s="207">
        <f t="shared" si="25"/>
        <v>1</v>
      </c>
      <c r="Q84" s="207">
        <f t="shared" si="25"/>
        <v>1</v>
      </c>
      <c r="R84" s="207">
        <f t="shared" si="25"/>
        <v>1</v>
      </c>
      <c r="S84" s="207">
        <f t="shared" si="25"/>
        <v>1</v>
      </c>
      <c r="T84" s="207">
        <f t="shared" si="25"/>
        <v>1</v>
      </c>
      <c r="U84" s="207">
        <f t="shared" si="25"/>
        <v>1</v>
      </c>
      <c r="V84" s="207">
        <f t="shared" si="25"/>
        <v>1</v>
      </c>
      <c r="W84" s="207">
        <f t="shared" si="25"/>
        <v>1</v>
      </c>
    </row>
    <row r="85" spans="1:23" s="142" customFormat="1" ht="27.75" customHeight="1" x14ac:dyDescent="0.25">
      <c r="A85" s="202" t="s">
        <v>243</v>
      </c>
      <c r="B85" s="200">
        <f>B83*B84</f>
        <v>0</v>
      </c>
      <c r="C85" s="200">
        <f t="shared" ref="C85:W85" si="26">C82*C84</f>
        <v>-96892.430000000051</v>
      </c>
      <c r="D85" s="200">
        <f t="shared" si="26"/>
        <v>1378313.7805819374</v>
      </c>
      <c r="E85" s="200">
        <f t="shared" si="26"/>
        <v>1674484.0194567966</v>
      </c>
      <c r="F85" s="200">
        <f t="shared" si="26"/>
        <v>1838142.6403834668</v>
      </c>
      <c r="G85" s="200">
        <f t="shared" si="26"/>
        <v>2018104.2319416194</v>
      </c>
      <c r="H85" s="200">
        <f t="shared" si="26"/>
        <v>2216015.5569730434</v>
      </c>
      <c r="I85" s="200">
        <f t="shared" si="26"/>
        <v>2433691.7159475875</v>
      </c>
      <c r="J85" s="200">
        <f t="shared" si="26"/>
        <v>2673133.5282412935</v>
      </c>
      <c r="K85" s="200">
        <f t="shared" si="26"/>
        <v>2936546.7229164946</v>
      </c>
      <c r="L85" s="200">
        <f t="shared" si="26"/>
        <v>3226363.1286434513</v>
      </c>
      <c r="M85" s="200">
        <f t="shared" si="26"/>
        <v>3545264.0723835784</v>
      </c>
      <c r="N85" s="200">
        <f t="shared" si="26"/>
        <v>3896206.2185488963</v>
      </c>
      <c r="O85" s="200">
        <f t="shared" si="26"/>
        <v>4282450.1047851937</v>
      </c>
      <c r="P85" s="200">
        <f t="shared" si="26"/>
        <v>4707591.6575461002</v>
      </c>
      <c r="Q85" s="200">
        <f t="shared" si="26"/>
        <v>5175597.0005062651</v>
      </c>
      <c r="R85" s="200">
        <f t="shared" si="26"/>
        <v>5690840.9019082449</v>
      </c>
      <c r="S85" s="200">
        <f t="shared" si="26"/>
        <v>6258149.2434858726</v>
      </c>
      <c r="T85" s="200">
        <f t="shared" si="26"/>
        <v>6877300.0938954409</v>
      </c>
      <c r="U85" s="200">
        <f t="shared" si="26"/>
        <v>7565258.8952270448</v>
      </c>
      <c r="V85" s="200">
        <f t="shared" si="26"/>
        <v>8322960.6778172357</v>
      </c>
      <c r="W85" s="200">
        <f t="shared" si="26"/>
        <v>9157556.677945327</v>
      </c>
    </row>
    <row r="86" spans="1:23" s="142" customFormat="1" ht="21.75" customHeight="1" x14ac:dyDescent="0.25">
      <c r="A86" s="202" t="s">
        <v>244</v>
      </c>
      <c r="B86" s="200">
        <f>SUM(B85)</f>
        <v>0</v>
      </c>
      <c r="C86" s="200">
        <f t="shared" ref="C86:W86" si="27">C85+B86</f>
        <v>-96892.430000000051</v>
      </c>
      <c r="D86" s="200">
        <f t="shared" si="27"/>
        <v>1281421.3505819375</v>
      </c>
      <c r="E86" s="200">
        <f t="shared" si="27"/>
        <v>2955905.3700387338</v>
      </c>
      <c r="F86" s="200">
        <f t="shared" si="27"/>
        <v>4794048.0104222009</v>
      </c>
      <c r="G86" s="200">
        <f t="shared" si="27"/>
        <v>6812152.2423638199</v>
      </c>
      <c r="H86" s="200">
        <f t="shared" si="27"/>
        <v>9028167.7993368637</v>
      </c>
      <c r="I86" s="200">
        <f t="shared" si="27"/>
        <v>11461859.515284451</v>
      </c>
      <c r="J86" s="200">
        <f t="shared" si="27"/>
        <v>14134993.043525744</v>
      </c>
      <c r="K86" s="200">
        <f t="shared" si="27"/>
        <v>17071539.766442239</v>
      </c>
      <c r="L86" s="200">
        <f t="shared" si="27"/>
        <v>20297902.895085692</v>
      </c>
      <c r="M86" s="200">
        <f t="shared" si="27"/>
        <v>23843166.967469271</v>
      </c>
      <c r="N86" s="200">
        <f t="shared" si="27"/>
        <v>27739373.186018169</v>
      </c>
      <c r="O86" s="200">
        <f t="shared" si="27"/>
        <v>32021823.290803362</v>
      </c>
      <c r="P86" s="200">
        <f t="shared" si="27"/>
        <v>36729414.948349461</v>
      </c>
      <c r="Q86" s="200">
        <f t="shared" si="27"/>
        <v>41905011.948855728</v>
      </c>
      <c r="R86" s="200">
        <f t="shared" si="27"/>
        <v>47595852.850763977</v>
      </c>
      <c r="S86" s="200">
        <f t="shared" si="27"/>
        <v>53854002.094249852</v>
      </c>
      <c r="T86" s="200">
        <f t="shared" si="27"/>
        <v>60731302.188145295</v>
      </c>
      <c r="U86" s="200">
        <f t="shared" si="27"/>
        <v>68296561.08337234</v>
      </c>
      <c r="V86" s="200">
        <f t="shared" si="27"/>
        <v>76619521.76118958</v>
      </c>
      <c r="W86" s="200">
        <f t="shared" si="27"/>
        <v>85777078.439134911</v>
      </c>
    </row>
    <row r="87" spans="1:23" s="142" customFormat="1" ht="14.25" customHeight="1" x14ac:dyDescent="0.25">
      <c r="A87" s="208" t="s">
        <v>245</v>
      </c>
      <c r="B87" s="209">
        <f>IF((ISERR(IRR($B$82:B82))),0,IF(IRR($B$82:B82)&lt;0,0,IRR($B$82:B82)))</f>
        <v>0</v>
      </c>
      <c r="C87" s="209">
        <f>IF((ISERR(IRR($B$82:C82))),0,IF(IRR($B$82:C82)&lt;0,0,IRR($B$82:C82)))</f>
        <v>0</v>
      </c>
      <c r="D87" s="209">
        <f>IF((ISERR(IRR($B$82:D82))),0,IF(IRR($B$82:D82)&lt;0,0,IRR($B$82:D82)))</f>
        <v>13.225195720469966</v>
      </c>
      <c r="E87" s="209">
        <f>IF((ISERR(IRR($B$82:E82))),0,IF(IRR($B$82:E82)&lt;0,0,IRR($B$82:E82)))</f>
        <v>14.350979694648904</v>
      </c>
      <c r="F87" s="209">
        <f>IF((ISERR(IRR($B$82:F82))),0,IF(IRR($B$82:F82)&lt;0,0,IRR($B$82:F82)))</f>
        <v>14.425286744894981</v>
      </c>
      <c r="G87" s="209">
        <f>IF((ISERR(IRR($B$82:G82))),0,IF(IRR($B$82:G82)&lt;0,0,IRR($B$82:G82)))</f>
        <v>14.430521638645411</v>
      </c>
      <c r="H87" s="209">
        <f>IF((ISERR(IRR($B$82:H82))),0,IF(IRR($B$82:H82)&lt;0,0,IRR($B$82:H82)))</f>
        <v>14.430893760899652</v>
      </c>
      <c r="I87" s="209">
        <f>IF((ISERR(IRR($B$82:I82))),0,IF(IRR($B$82:I82)&lt;0,0,IRR($B$82:I82)))</f>
        <v>14.430920242392332</v>
      </c>
      <c r="J87" s="209">
        <f>IF((ISERR(IRR($B$82:J82))),0,IF(IRR($B$82:J82)&lt;0,0,IRR($B$82:J82)))</f>
        <v>14.430922127362201</v>
      </c>
      <c r="K87" s="209">
        <f>IF((ISERR(IRR($B$82:K82))),0,IF(IRR($B$82:K82)&lt;0,0,IRR($B$82:K82)))</f>
        <v>14.430922261553969</v>
      </c>
      <c r="L87" s="209">
        <f>IF((ISERR(IRR($B$82:L82))),0,IF(IRR($B$82:L82)&lt;0,0,IRR($B$82:L82)))</f>
        <v>14.430922271107107</v>
      </c>
      <c r="M87" s="209">
        <f>IF((ISERR(IRR($B$82:M82))),0,IF(IRR($B$82:M82)&lt;0,0,IRR($B$82:M82)))</f>
        <v>14.430922271788916</v>
      </c>
      <c r="N87" s="209">
        <f>IF((ISERR(IRR($B$82:N82))),0,IF(IRR($B$82:N82)&lt;0,0,IRR($B$82:N82)))</f>
        <v>14.430922271837373</v>
      </c>
      <c r="O87" s="209">
        <f>IF((ISERR(IRR($B$82:O82))),0,IF(IRR($B$82:O82)&lt;0,0,IRR($B$82:O82)))</f>
        <v>14.430922271840837</v>
      </c>
      <c r="P87" s="209">
        <f>IF((ISERR(IRR($B$82:P82))),0,IF(IRR($B$82:P82)&lt;0,0,IRR($B$82:P82)))</f>
        <v>14.430922271841048</v>
      </c>
      <c r="Q87" s="209">
        <f>IF((ISERR(IRR($B$82:Q82))),0,IF(IRR($B$82:Q82)&lt;0,0,IRR($B$82:Q82)))</f>
        <v>14.430922271840625</v>
      </c>
      <c r="R87" s="209">
        <f>IF((ISERR(IRR($B$82:R82))),0,IF(IRR($B$82:R82)&lt;0,0,IRR($B$82:R82)))</f>
        <v>14.430922271836527</v>
      </c>
      <c r="S87" s="209">
        <f>IF((ISERR(IRR($B$82:S82))),0,IF(IRR($B$82:S82)&lt;0,0,IRR($B$82:S82)))</f>
        <v>14.430922271841101</v>
      </c>
      <c r="T87" s="209">
        <f>IF((ISERR(IRR($B$82:T82))),0,IF(IRR($B$82:T82)&lt;0,0,IRR($B$82:T82)))</f>
        <v>14.430922271841101</v>
      </c>
      <c r="U87" s="209">
        <f>IF((ISERR(IRR($B$82:U82))),0,IF(IRR($B$82:U82)&lt;0,0,IRR($B$82:U82)))</f>
        <v>14.430922271841101</v>
      </c>
      <c r="V87" s="209">
        <f>IF((ISERR(IRR($B$82:V82))),0,IF(IRR($B$82:V82)&lt;0,0,IRR($B$82:V82)))</f>
        <v>14.430922271841101</v>
      </c>
      <c r="W87" s="209">
        <f>IF((ISERR(IRR($B$82:W82))),0,IF(IRR($B$82:W82)&lt;0,0,IRR($B$82:W82)))</f>
        <v>14.430922271841101</v>
      </c>
    </row>
    <row r="88" spans="1:23" s="142" customFormat="1" x14ac:dyDescent="0.25">
      <c r="A88" s="208" t="s">
        <v>246</v>
      </c>
      <c r="B88" s="210">
        <f>IF(AND(B83&gt;0,SUM(B83:C83)&gt;0),(B72),0)</f>
        <v>0</v>
      </c>
      <c r="C88" s="210">
        <f>IF(AND(C83&gt;0,B83&lt;0),(C72-(C83/(C83-B83))+1),IF(AND(C83&gt;0,B83=0,C95&gt;$B$25),(C72-(C83/(C83-B83))+1),0))</f>
        <v>0</v>
      </c>
      <c r="D88" s="210">
        <f t="shared" ref="D88:W88" si="28">IF(AND(D83&gt;0,C83&lt;0),(D72-(D83/(D83-C83))+1),IF(AND(D83&gt;0,C83=0,D95&gt;$B$25),(D72-(D83/(D83-C83))+1),0))</f>
        <v>2.0702978025505132</v>
      </c>
      <c r="E88" s="210">
        <f t="shared" si="28"/>
        <v>0</v>
      </c>
      <c r="F88" s="210">
        <f t="shared" si="28"/>
        <v>0</v>
      </c>
      <c r="G88" s="210">
        <f t="shared" si="28"/>
        <v>0</v>
      </c>
      <c r="H88" s="210">
        <f t="shared" si="28"/>
        <v>0</v>
      </c>
      <c r="I88" s="210">
        <f t="shared" si="28"/>
        <v>0</v>
      </c>
      <c r="J88" s="210">
        <f t="shared" si="28"/>
        <v>0</v>
      </c>
      <c r="K88" s="210">
        <f t="shared" si="28"/>
        <v>0</v>
      </c>
      <c r="L88" s="210">
        <f t="shared" si="28"/>
        <v>0</v>
      </c>
      <c r="M88" s="210">
        <f t="shared" si="28"/>
        <v>0</v>
      </c>
      <c r="N88" s="210">
        <f t="shared" si="28"/>
        <v>0</v>
      </c>
      <c r="O88" s="210">
        <f t="shared" si="28"/>
        <v>0</v>
      </c>
      <c r="P88" s="210">
        <f t="shared" si="28"/>
        <v>0</v>
      </c>
      <c r="Q88" s="210">
        <f t="shared" si="28"/>
        <v>0</v>
      </c>
      <c r="R88" s="210">
        <f t="shared" si="28"/>
        <v>0</v>
      </c>
      <c r="S88" s="210">
        <f t="shared" si="28"/>
        <v>0</v>
      </c>
      <c r="T88" s="210">
        <f t="shared" si="28"/>
        <v>0</v>
      </c>
      <c r="U88" s="210">
        <f t="shared" si="28"/>
        <v>0</v>
      </c>
      <c r="V88" s="210">
        <f t="shared" si="28"/>
        <v>0</v>
      </c>
      <c r="W88" s="210">
        <f t="shared" si="28"/>
        <v>0</v>
      </c>
    </row>
    <row r="89" spans="1:23" s="142" customFormat="1" ht="13.5" customHeight="1" thickBot="1" x14ac:dyDescent="0.3">
      <c r="A89" s="211" t="s">
        <v>247</v>
      </c>
      <c r="B89" s="210">
        <f>IF(AND(B86&gt;0,SUM(B86:C86)&gt;0),(B72),0)</f>
        <v>0</v>
      </c>
      <c r="C89" s="210">
        <f>IF(AND(C86&gt;0,B86&lt;0),(C72-(C86/(C86-B86))+1),IF(AND(C86&gt;0,B86=0,C95&gt;$B$25),(C72-(C86/(C86-B86))+1),0))</f>
        <v>0</v>
      </c>
      <c r="D89" s="210">
        <f t="shared" ref="D89:W89" si="29">IF(AND(D86&gt;0,C86&lt;0),(D72-(D86/(D86-C86))+1),IF(AND(D86&gt;0,C86=0,D95&gt;$B$25),(D72-(D86/(D86-C86))+1),0))</f>
        <v>2.0702978025505132</v>
      </c>
      <c r="E89" s="210">
        <f t="shared" si="29"/>
        <v>0</v>
      </c>
      <c r="F89" s="210">
        <f t="shared" si="29"/>
        <v>0</v>
      </c>
      <c r="G89" s="210">
        <f t="shared" si="29"/>
        <v>0</v>
      </c>
      <c r="H89" s="210">
        <f t="shared" si="29"/>
        <v>0</v>
      </c>
      <c r="I89" s="210">
        <f t="shared" si="29"/>
        <v>0</v>
      </c>
      <c r="J89" s="210">
        <f t="shared" si="29"/>
        <v>0</v>
      </c>
      <c r="K89" s="210">
        <f t="shared" si="29"/>
        <v>0</v>
      </c>
      <c r="L89" s="210">
        <f t="shared" si="29"/>
        <v>0</v>
      </c>
      <c r="M89" s="210">
        <f t="shared" si="29"/>
        <v>0</v>
      </c>
      <c r="N89" s="210">
        <f t="shared" si="29"/>
        <v>0</v>
      </c>
      <c r="O89" s="210">
        <f t="shared" si="29"/>
        <v>0</v>
      </c>
      <c r="P89" s="210">
        <f t="shared" si="29"/>
        <v>0</v>
      </c>
      <c r="Q89" s="210">
        <f t="shared" si="29"/>
        <v>0</v>
      </c>
      <c r="R89" s="210">
        <f t="shared" si="29"/>
        <v>0</v>
      </c>
      <c r="S89" s="210">
        <f t="shared" si="29"/>
        <v>0</v>
      </c>
      <c r="T89" s="210">
        <f t="shared" si="29"/>
        <v>0</v>
      </c>
      <c r="U89" s="210">
        <f t="shared" si="29"/>
        <v>0</v>
      </c>
      <c r="V89" s="210">
        <f t="shared" si="29"/>
        <v>0</v>
      </c>
      <c r="W89" s="210">
        <f t="shared" si="29"/>
        <v>0</v>
      </c>
    </row>
    <row r="90" spans="1:23" s="142" customFormat="1" ht="21.75" customHeight="1" x14ac:dyDescent="0.25">
      <c r="A90" s="212"/>
      <c r="B90" s="212"/>
      <c r="C90" s="212"/>
      <c r="D90" s="212"/>
      <c r="E90" s="212"/>
      <c r="F90" s="212"/>
      <c r="G90" s="212"/>
      <c r="H90" s="212"/>
      <c r="I90" s="212"/>
      <c r="J90" s="212"/>
      <c r="K90" s="212"/>
      <c r="L90" s="212"/>
      <c r="M90" s="212"/>
      <c r="N90" s="212"/>
      <c r="O90" s="212"/>
      <c r="P90" s="212"/>
      <c r="Q90" s="212"/>
      <c r="R90" s="212"/>
      <c r="S90" s="212"/>
      <c r="T90" s="212"/>
      <c r="U90" s="212"/>
      <c r="V90" s="212"/>
      <c r="W90" s="212"/>
    </row>
    <row r="91" spans="1:23" s="142" customFormat="1" ht="13.5" customHeight="1" x14ac:dyDescent="0.25">
      <c r="A91" s="213" t="s">
        <v>248</v>
      </c>
      <c r="B91" s="214">
        <v>2024</v>
      </c>
      <c r="C91" s="167"/>
      <c r="D91" s="167"/>
      <c r="E91" s="167"/>
      <c r="F91" s="167"/>
      <c r="G91" s="167"/>
      <c r="H91" s="167"/>
      <c r="I91" s="167"/>
      <c r="J91" s="167"/>
      <c r="K91" s="167"/>
      <c r="L91" s="167"/>
      <c r="M91" s="167"/>
      <c r="N91" s="167"/>
      <c r="O91" s="167"/>
      <c r="P91" s="167"/>
      <c r="Q91" s="167"/>
      <c r="R91" s="167"/>
      <c r="S91" s="167"/>
      <c r="T91" s="167"/>
      <c r="U91" s="167"/>
      <c r="V91" s="167"/>
      <c r="W91" s="167"/>
    </row>
    <row r="92" spans="1:23" s="142" customFormat="1" ht="13.5" customHeight="1" x14ac:dyDescent="0.25">
      <c r="A92" s="213" t="s">
        <v>249</v>
      </c>
      <c r="B92" s="214">
        <v>2025</v>
      </c>
      <c r="C92" s="215"/>
      <c r="D92" s="215"/>
      <c r="E92" s="216"/>
      <c r="F92" s="216"/>
      <c r="G92" s="216"/>
      <c r="H92" s="216"/>
      <c r="I92" s="216"/>
      <c r="J92" s="216"/>
      <c r="K92" s="217"/>
      <c r="L92" s="216"/>
      <c r="M92" s="216"/>
      <c r="N92" s="216"/>
      <c r="O92" s="216"/>
      <c r="P92" s="216"/>
      <c r="Q92" s="216"/>
      <c r="R92" s="216"/>
      <c r="S92" s="216"/>
      <c r="T92" s="216"/>
      <c r="U92" s="216"/>
      <c r="V92" s="216"/>
      <c r="W92" s="216"/>
    </row>
    <row r="93" spans="1:23" s="142" customFormat="1" ht="13.5" customHeight="1" x14ac:dyDescent="0.25">
      <c r="A93" s="213" t="s">
        <v>250</v>
      </c>
      <c r="B93" s="218" t="s">
        <v>268</v>
      </c>
      <c r="C93" s="215"/>
      <c r="D93" s="215"/>
      <c r="E93" s="216"/>
      <c r="F93" s="216"/>
      <c r="G93" s="216"/>
      <c r="H93" s="216"/>
      <c r="I93" s="216"/>
      <c r="J93" s="216"/>
      <c r="K93" s="217"/>
      <c r="L93" s="216"/>
      <c r="M93" s="216"/>
      <c r="N93" s="216"/>
      <c r="O93" s="216"/>
      <c r="P93" s="216"/>
      <c r="Q93" s="216"/>
      <c r="R93" s="216"/>
      <c r="S93" s="216"/>
      <c r="T93" s="216"/>
      <c r="U93" s="216"/>
      <c r="V93" s="216"/>
      <c r="W93" s="216"/>
    </row>
    <row r="94" spans="1:23" s="151" customFormat="1" ht="14.25" customHeight="1" x14ac:dyDescent="0.2">
      <c r="A94" s="219"/>
      <c r="B94" s="220">
        <v>2023</v>
      </c>
      <c r="C94" s="220">
        <v>2024</v>
      </c>
      <c r="D94" s="220">
        <v>2025</v>
      </c>
      <c r="E94" s="220">
        <v>2026</v>
      </c>
      <c r="F94" s="220">
        <v>2027</v>
      </c>
      <c r="G94" s="220">
        <v>2028</v>
      </c>
      <c r="H94" s="220">
        <v>2029</v>
      </c>
      <c r="I94" s="220">
        <v>2030</v>
      </c>
      <c r="J94" s="220">
        <v>2031</v>
      </c>
      <c r="K94" s="220">
        <v>2032</v>
      </c>
      <c r="L94" s="220">
        <v>2033</v>
      </c>
      <c r="M94" s="220">
        <v>2034</v>
      </c>
      <c r="N94" s="220">
        <v>2035</v>
      </c>
      <c r="O94" s="220">
        <v>2036</v>
      </c>
      <c r="P94" s="220">
        <v>2037</v>
      </c>
      <c r="Q94" s="220">
        <v>2038</v>
      </c>
      <c r="R94" s="220">
        <v>2039</v>
      </c>
      <c r="S94" s="220">
        <v>2040</v>
      </c>
      <c r="T94" s="220">
        <v>2041</v>
      </c>
      <c r="U94" s="220">
        <v>2042</v>
      </c>
      <c r="V94" s="220">
        <v>2043</v>
      </c>
      <c r="W94" s="220">
        <v>2044</v>
      </c>
    </row>
    <row r="95" spans="1:23" s="151" customFormat="1" ht="12.75" x14ac:dyDescent="0.2">
      <c r="A95" s="213" t="s">
        <v>251</v>
      </c>
      <c r="B95" s="221">
        <v>0</v>
      </c>
      <c r="C95" s="221">
        <f>332506.3</f>
        <v>332506.3</v>
      </c>
      <c r="D95" s="221">
        <v>1921518.786545625</v>
      </c>
      <c r="E95" s="221">
        <v>2028564.4960619907</v>
      </c>
      <c r="F95" s="221">
        <v>2141846.0572186713</v>
      </c>
      <c r="G95" s="221">
        <v>2261739.3977769944</v>
      </c>
      <c r="H95" s="221">
        <v>2388643.6711781309</v>
      </c>
      <c r="I95" s="221">
        <v>2522982.715657332</v>
      </c>
      <c r="J95" s="221">
        <v>2665206.6060379134</v>
      </c>
      <c r="K95" s="221">
        <v>2815793.3041335819</v>
      </c>
      <c r="L95" s="221">
        <v>2975250.4140686262</v>
      </c>
      <c r="M95" s="221">
        <v>3144117.0492309933</v>
      </c>
      <c r="N95" s="221">
        <v>3322965.818004902</v>
      </c>
      <c r="O95" s="221">
        <v>3512404.9358890667</v>
      </c>
      <c r="P95" s="221">
        <v>3713080.4720956879</v>
      </c>
      <c r="Q95" s="221">
        <v>3925678.7392459181</v>
      </c>
      <c r="R95" s="221">
        <v>4150928.8353316835</v>
      </c>
      <c r="S95" s="221">
        <v>4389605.3477035882</v>
      </c>
      <c r="T95" s="221">
        <v>4642531.2294725552</v>
      </c>
      <c r="U95" s="221">
        <v>4910580.8593812548</v>
      </c>
      <c r="V95" s="221">
        <v>5194683.2969128424</v>
      </c>
      <c r="W95" s="221">
        <v>5495825.7451620195</v>
      </c>
    </row>
    <row r="96" spans="1:23" s="151" customFormat="1" ht="12.75" x14ac:dyDescent="0.2">
      <c r="A96" s="222" t="s">
        <v>223</v>
      </c>
      <c r="B96" s="221">
        <v>0</v>
      </c>
      <c r="C96" s="221">
        <v>0</v>
      </c>
      <c r="D96" s="221">
        <v>0</v>
      </c>
      <c r="E96" s="221">
        <v>0</v>
      </c>
      <c r="F96" s="221">
        <v>0</v>
      </c>
      <c r="G96" s="221">
        <v>0</v>
      </c>
      <c r="H96" s="221">
        <v>0</v>
      </c>
      <c r="I96" s="221">
        <v>0</v>
      </c>
      <c r="J96" s="221">
        <v>0</v>
      </c>
      <c r="K96" s="221">
        <v>0</v>
      </c>
      <c r="L96" s="221">
        <v>0</v>
      </c>
      <c r="M96" s="221">
        <v>0</v>
      </c>
      <c r="N96" s="221">
        <v>0</v>
      </c>
      <c r="O96" s="221">
        <v>0</v>
      </c>
      <c r="P96" s="221">
        <v>0</v>
      </c>
      <c r="Q96" s="221">
        <v>0</v>
      </c>
      <c r="R96" s="221">
        <v>0</v>
      </c>
      <c r="S96" s="221">
        <v>0</v>
      </c>
      <c r="T96" s="221">
        <v>0</v>
      </c>
      <c r="U96" s="221">
        <v>0</v>
      </c>
      <c r="V96" s="221">
        <v>0</v>
      </c>
      <c r="W96" s="221">
        <v>0</v>
      </c>
    </row>
    <row r="97" spans="1:23" s="151" customFormat="1" ht="12.75" x14ac:dyDescent="0.2">
      <c r="A97" s="222" t="s">
        <v>224</v>
      </c>
      <c r="B97" s="221"/>
      <c r="C97" s="221"/>
      <c r="D97" s="221"/>
      <c r="E97" s="221"/>
      <c r="F97" s="221"/>
      <c r="G97" s="221"/>
      <c r="H97" s="221"/>
      <c r="I97" s="221"/>
      <c r="J97" s="221"/>
      <c r="K97" s="221"/>
      <c r="L97" s="221"/>
      <c r="M97" s="221"/>
      <c r="N97" s="221"/>
      <c r="O97" s="221"/>
      <c r="P97" s="221"/>
      <c r="Q97" s="221"/>
      <c r="R97" s="221"/>
      <c r="S97" s="221"/>
      <c r="T97" s="221"/>
      <c r="U97" s="221"/>
      <c r="V97" s="221"/>
      <c r="W97" s="221"/>
    </row>
    <row r="98" spans="1:23" s="151" customFormat="1" ht="12.75" x14ac:dyDescent="0.2">
      <c r="A98" s="222" t="s">
        <v>225</v>
      </c>
      <c r="B98" s="221">
        <v>0</v>
      </c>
      <c r="C98" s="221">
        <v>0</v>
      </c>
      <c r="D98" s="221">
        <v>0</v>
      </c>
      <c r="E98" s="221">
        <v>0</v>
      </c>
      <c r="F98" s="221">
        <v>0</v>
      </c>
      <c r="G98" s="221">
        <v>0</v>
      </c>
      <c r="H98" s="221">
        <v>0</v>
      </c>
      <c r="I98" s="221">
        <v>0</v>
      </c>
      <c r="J98" s="221">
        <v>0</v>
      </c>
      <c r="K98" s="221">
        <v>0</v>
      </c>
      <c r="L98" s="221">
        <v>0</v>
      </c>
      <c r="M98" s="221">
        <v>0</v>
      </c>
      <c r="N98" s="221">
        <v>0</v>
      </c>
      <c r="O98" s="221">
        <v>0</v>
      </c>
      <c r="P98" s="221">
        <v>0</v>
      </c>
      <c r="Q98" s="221">
        <v>0</v>
      </c>
      <c r="R98" s="221">
        <v>0</v>
      </c>
      <c r="S98" s="221">
        <v>0</v>
      </c>
      <c r="T98" s="221">
        <v>0</v>
      </c>
      <c r="U98" s="221">
        <v>0</v>
      </c>
      <c r="V98" s="221">
        <v>0</v>
      </c>
      <c r="W98" s="221">
        <v>0</v>
      </c>
    </row>
    <row r="99" spans="1:23" s="151" customFormat="1" ht="12.75" x14ac:dyDescent="0.2">
      <c r="A99" s="222" t="s">
        <v>226</v>
      </c>
      <c r="B99" s="221">
        <v>0</v>
      </c>
      <c r="C99" s="221">
        <v>0</v>
      </c>
      <c r="D99" s="221">
        <v>0</v>
      </c>
      <c r="E99" s="221">
        <v>0</v>
      </c>
      <c r="F99" s="221">
        <v>0</v>
      </c>
      <c r="G99" s="221">
        <v>0</v>
      </c>
      <c r="H99" s="221">
        <v>0</v>
      </c>
      <c r="I99" s="221">
        <v>0</v>
      </c>
      <c r="J99" s="221">
        <v>0</v>
      </c>
      <c r="K99" s="221">
        <v>0</v>
      </c>
      <c r="L99" s="221">
        <v>0</v>
      </c>
      <c r="M99" s="221">
        <v>0</v>
      </c>
      <c r="N99" s="221">
        <v>0</v>
      </c>
      <c r="O99" s="221">
        <v>0</v>
      </c>
      <c r="P99" s="221">
        <v>0</v>
      </c>
      <c r="Q99" s="221">
        <v>0</v>
      </c>
      <c r="R99" s="221">
        <v>0</v>
      </c>
      <c r="S99" s="221">
        <v>0</v>
      </c>
      <c r="T99" s="221">
        <v>0</v>
      </c>
      <c r="U99" s="221">
        <v>0</v>
      </c>
      <c r="V99" s="221">
        <v>0</v>
      </c>
      <c r="W99" s="221">
        <v>0</v>
      </c>
    </row>
    <row r="100" spans="1:23" s="142" customFormat="1" x14ac:dyDescent="0.25">
      <c r="A100" s="223" t="s">
        <v>252</v>
      </c>
      <c r="B100" s="221">
        <v>0</v>
      </c>
      <c r="C100" s="221">
        <v>513.63</v>
      </c>
      <c r="D100" s="221">
        <v>498.95485714285712</v>
      </c>
      <c r="E100" s="221">
        <v>484.27971428571425</v>
      </c>
      <c r="F100" s="221">
        <v>469.60457142857138</v>
      </c>
      <c r="G100" s="221">
        <v>454.9294285714285</v>
      </c>
      <c r="H100" s="221">
        <v>440.25428571428563</v>
      </c>
      <c r="I100" s="221">
        <v>425.57914285714276</v>
      </c>
      <c r="J100" s="221">
        <v>410.90399999999988</v>
      </c>
      <c r="K100" s="221">
        <v>396.22885714285701</v>
      </c>
      <c r="L100" s="221">
        <v>381.55371428571414</v>
      </c>
      <c r="M100" s="221">
        <v>366.87857142857126</v>
      </c>
      <c r="N100" s="221">
        <v>352.20342857142839</v>
      </c>
      <c r="O100" s="221">
        <v>337.52828571428552</v>
      </c>
      <c r="P100" s="221">
        <v>322.85314285714264</v>
      </c>
      <c r="Q100" s="221">
        <v>308.17799999999977</v>
      </c>
      <c r="R100" s="221">
        <v>293.5028571428569</v>
      </c>
      <c r="S100" s="221">
        <v>278.82771428571402</v>
      </c>
      <c r="T100" s="221">
        <v>264.15257142857115</v>
      </c>
      <c r="U100" s="221">
        <v>249.47742857142831</v>
      </c>
      <c r="V100" s="221">
        <v>234.80228571428546</v>
      </c>
      <c r="W100" s="221">
        <v>220.12714285714262</v>
      </c>
    </row>
    <row r="101" spans="1:23" s="142" customFormat="1" ht="60" x14ac:dyDescent="0.25">
      <c r="A101" s="224" t="s">
        <v>253</v>
      </c>
      <c r="B101" s="35" t="s">
        <v>254</v>
      </c>
      <c r="C101" s="225">
        <v>0</v>
      </c>
      <c r="D101" s="225">
        <v>263408.2677686197</v>
      </c>
      <c r="E101" s="225">
        <v>206459.63644736374</v>
      </c>
      <c r="F101" s="225">
        <v>192364.62009142229</v>
      </c>
      <c r="G101" s="225">
        <v>189348.24254664098</v>
      </c>
      <c r="H101" s="225">
        <v>191085.02626940177</v>
      </c>
      <c r="I101" s="225">
        <v>195493.59158823502</v>
      </c>
      <c r="J101" s="225">
        <v>201707.53632375764</v>
      </c>
      <c r="K101" s="225">
        <v>209318.37073062037</v>
      </c>
      <c r="L101" s="225">
        <v>218123.3735354029</v>
      </c>
      <c r="M101" s="225">
        <v>228024.94410455946</v>
      </c>
      <c r="N101" s="225">
        <v>238985.06400390604</v>
      </c>
      <c r="O101" s="225">
        <v>251002.74095053805</v>
      </c>
      <c r="P101" s="225">
        <v>264102.08057192195</v>
      </c>
      <c r="Q101" s="225">
        <v>278325.69315464498</v>
      </c>
      <c r="R101" s="225">
        <v>293730.96746993024</v>
      </c>
      <c r="S101" s="225">
        <v>310387.979863599</v>
      </c>
      <c r="T101" s="225">
        <v>328378.38870574313</v>
      </c>
      <c r="U101" s="225">
        <v>347794.95547184779</v>
      </c>
      <c r="V101" s="225">
        <v>368741.48721123289</v>
      </c>
      <c r="W101" s="225">
        <v>391333.07982014521</v>
      </c>
    </row>
  </sheetData>
  <mergeCells count="15">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 ref="C24:C25"/>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topLeftCell="A10" zoomScale="60" zoomScaleNormal="68" workbookViewId="0">
      <selection activeCell="G50" sqref="G50"/>
    </sheetView>
  </sheetViews>
  <sheetFormatPr defaultColWidth="8.85546875" defaultRowHeight="15.75" x14ac:dyDescent="0.25"/>
  <cols>
    <col min="1" max="1" width="9.140625" style="67"/>
    <col min="2" max="2" width="37.7109375" style="67" customWidth="1"/>
    <col min="3" max="3" width="14.42578125" style="67" customWidth="1"/>
    <col min="4" max="6" width="18.140625" style="67" customWidth="1"/>
    <col min="7" max="8" width="18.28515625" style="67" customWidth="1"/>
    <col min="9" max="9" width="57" style="67" customWidth="1"/>
    <col min="10" max="10" width="32.28515625" style="67" customWidth="1"/>
    <col min="12" max="13" width="11.42578125" bestFit="1" customWidth="1"/>
    <col min="15" max="248" width="9.140625" style="67"/>
    <col min="249" max="249" width="37.7109375" style="67" customWidth="1"/>
    <col min="250" max="250" width="9.140625" style="67"/>
    <col min="251" max="251" width="12.85546875" style="67" customWidth="1"/>
    <col min="252" max="253" width="0" style="67" hidden="1" customWidth="1"/>
    <col min="254" max="254" width="18.28515625" style="67" customWidth="1"/>
    <col min="255" max="255" width="64.85546875" style="67" customWidth="1"/>
    <col min="256" max="259" width="9.140625" style="67"/>
    <col min="260" max="260" width="14.85546875" style="67" customWidth="1"/>
    <col min="261" max="504" width="9.140625" style="67"/>
    <col min="505" max="505" width="37.7109375" style="67" customWidth="1"/>
    <col min="506" max="506" width="9.140625" style="67"/>
    <col min="507" max="507" width="12.85546875" style="67" customWidth="1"/>
    <col min="508" max="509" width="0" style="67" hidden="1" customWidth="1"/>
    <col min="510" max="510" width="18.28515625" style="67" customWidth="1"/>
    <col min="511" max="511" width="64.85546875" style="67" customWidth="1"/>
    <col min="512" max="515" width="9.140625" style="67"/>
    <col min="516" max="516" width="14.85546875" style="67" customWidth="1"/>
    <col min="517" max="760" width="9.140625" style="67"/>
    <col min="761" max="761" width="37.7109375" style="67" customWidth="1"/>
    <col min="762" max="762" width="9.140625" style="67"/>
    <col min="763" max="763" width="12.85546875" style="67" customWidth="1"/>
    <col min="764" max="765" width="0" style="67" hidden="1" customWidth="1"/>
    <col min="766" max="766" width="18.28515625" style="67" customWidth="1"/>
    <col min="767" max="767" width="64.85546875" style="67" customWidth="1"/>
    <col min="768" max="771" width="9.140625" style="67"/>
    <col min="772" max="772" width="14.85546875" style="67" customWidth="1"/>
    <col min="773" max="1016" width="9.140625" style="67"/>
    <col min="1017" max="1017" width="37.7109375" style="67" customWidth="1"/>
    <col min="1018" max="1018" width="9.140625" style="67"/>
    <col min="1019" max="1019" width="12.85546875" style="67" customWidth="1"/>
    <col min="1020" max="1021" width="0" style="67" hidden="1" customWidth="1"/>
    <col min="1022" max="1022" width="18.28515625" style="67" customWidth="1"/>
    <col min="1023" max="1023" width="64.85546875" style="67" customWidth="1"/>
    <col min="1024" max="1027" width="9.140625" style="67"/>
    <col min="1028" max="1028" width="14.85546875" style="67" customWidth="1"/>
    <col min="1029" max="1272" width="9.140625" style="67"/>
    <col min="1273" max="1273" width="37.7109375" style="67" customWidth="1"/>
    <col min="1274" max="1274" width="9.140625" style="67"/>
    <col min="1275" max="1275" width="12.85546875" style="67" customWidth="1"/>
    <col min="1276" max="1277" width="0" style="67" hidden="1" customWidth="1"/>
    <col min="1278" max="1278" width="18.28515625" style="67" customWidth="1"/>
    <col min="1279" max="1279" width="64.85546875" style="67" customWidth="1"/>
    <col min="1280" max="1283" width="9.140625" style="67"/>
    <col min="1284" max="1284" width="14.85546875" style="67" customWidth="1"/>
    <col min="1285" max="1528" width="9.140625" style="67"/>
    <col min="1529" max="1529" width="37.7109375" style="67" customWidth="1"/>
    <col min="1530" max="1530" width="9.140625" style="67"/>
    <col min="1531" max="1531" width="12.85546875" style="67" customWidth="1"/>
    <col min="1532" max="1533" width="0" style="67" hidden="1" customWidth="1"/>
    <col min="1534" max="1534" width="18.28515625" style="67" customWidth="1"/>
    <col min="1535" max="1535" width="64.85546875" style="67" customWidth="1"/>
    <col min="1536" max="1539" width="9.140625" style="67"/>
    <col min="1540" max="1540" width="14.85546875" style="67" customWidth="1"/>
    <col min="1541" max="1784" width="9.140625" style="67"/>
    <col min="1785" max="1785" width="37.7109375" style="67" customWidth="1"/>
    <col min="1786" max="1786" width="9.140625" style="67"/>
    <col min="1787" max="1787" width="12.85546875" style="67" customWidth="1"/>
    <col min="1788" max="1789" width="0" style="67" hidden="1" customWidth="1"/>
    <col min="1790" max="1790" width="18.28515625" style="67" customWidth="1"/>
    <col min="1791" max="1791" width="64.85546875" style="67" customWidth="1"/>
    <col min="1792" max="1795" width="9.140625" style="67"/>
    <col min="1796" max="1796" width="14.85546875" style="67" customWidth="1"/>
    <col min="1797" max="2040" width="9.140625" style="67"/>
    <col min="2041" max="2041" width="37.7109375" style="67" customWidth="1"/>
    <col min="2042" max="2042" width="9.140625" style="67"/>
    <col min="2043" max="2043" width="12.85546875" style="67" customWidth="1"/>
    <col min="2044" max="2045" width="0" style="67" hidden="1" customWidth="1"/>
    <col min="2046" max="2046" width="18.28515625" style="67" customWidth="1"/>
    <col min="2047" max="2047" width="64.85546875" style="67" customWidth="1"/>
    <col min="2048" max="2051" width="9.140625" style="67"/>
    <col min="2052" max="2052" width="14.85546875" style="67" customWidth="1"/>
    <col min="2053" max="2296" width="9.140625" style="67"/>
    <col min="2297" max="2297" width="37.7109375" style="67" customWidth="1"/>
    <col min="2298" max="2298" width="9.140625" style="67"/>
    <col min="2299" max="2299" width="12.85546875" style="67" customWidth="1"/>
    <col min="2300" max="2301" width="0" style="67" hidden="1" customWidth="1"/>
    <col min="2302" max="2302" width="18.28515625" style="67" customWidth="1"/>
    <col min="2303" max="2303" width="64.85546875" style="67" customWidth="1"/>
    <col min="2304" max="2307" width="9.140625" style="67"/>
    <col min="2308" max="2308" width="14.85546875" style="67" customWidth="1"/>
    <col min="2309" max="2552" width="9.140625" style="67"/>
    <col min="2553" max="2553" width="37.7109375" style="67" customWidth="1"/>
    <col min="2554" max="2554" width="9.140625" style="67"/>
    <col min="2555" max="2555" width="12.85546875" style="67" customWidth="1"/>
    <col min="2556" max="2557" width="0" style="67" hidden="1" customWidth="1"/>
    <col min="2558" max="2558" width="18.28515625" style="67" customWidth="1"/>
    <col min="2559" max="2559" width="64.85546875" style="67" customWidth="1"/>
    <col min="2560" max="2563" width="9.140625" style="67"/>
    <col min="2564" max="2564" width="14.85546875" style="67" customWidth="1"/>
    <col min="2565" max="2808" width="9.140625" style="67"/>
    <col min="2809" max="2809" width="37.7109375" style="67" customWidth="1"/>
    <col min="2810" max="2810" width="9.140625" style="67"/>
    <col min="2811" max="2811" width="12.85546875" style="67" customWidth="1"/>
    <col min="2812" max="2813" width="0" style="67" hidden="1" customWidth="1"/>
    <col min="2814" max="2814" width="18.28515625" style="67" customWidth="1"/>
    <col min="2815" max="2815" width="64.85546875" style="67" customWidth="1"/>
    <col min="2816" max="2819" width="9.140625" style="67"/>
    <col min="2820" max="2820" width="14.85546875" style="67" customWidth="1"/>
    <col min="2821" max="3064" width="9.140625" style="67"/>
    <col min="3065" max="3065" width="37.7109375" style="67" customWidth="1"/>
    <col min="3066" max="3066" width="9.140625" style="67"/>
    <col min="3067" max="3067" width="12.85546875" style="67" customWidth="1"/>
    <col min="3068" max="3069" width="0" style="67" hidden="1" customWidth="1"/>
    <col min="3070" max="3070" width="18.28515625" style="67" customWidth="1"/>
    <col min="3071" max="3071" width="64.85546875" style="67" customWidth="1"/>
    <col min="3072" max="3075" width="9.140625" style="67"/>
    <col min="3076" max="3076" width="14.85546875" style="67" customWidth="1"/>
    <col min="3077" max="3320" width="9.140625" style="67"/>
    <col min="3321" max="3321" width="37.7109375" style="67" customWidth="1"/>
    <col min="3322" max="3322" width="9.140625" style="67"/>
    <col min="3323" max="3323" width="12.85546875" style="67" customWidth="1"/>
    <col min="3324" max="3325" width="0" style="67" hidden="1" customWidth="1"/>
    <col min="3326" max="3326" width="18.28515625" style="67" customWidth="1"/>
    <col min="3327" max="3327" width="64.85546875" style="67" customWidth="1"/>
    <col min="3328" max="3331" width="9.140625" style="67"/>
    <col min="3332" max="3332" width="14.85546875" style="67" customWidth="1"/>
    <col min="3333" max="3576" width="9.140625" style="67"/>
    <col min="3577" max="3577" width="37.7109375" style="67" customWidth="1"/>
    <col min="3578" max="3578" width="9.140625" style="67"/>
    <col min="3579" max="3579" width="12.85546875" style="67" customWidth="1"/>
    <col min="3580" max="3581" width="0" style="67" hidden="1" customWidth="1"/>
    <col min="3582" max="3582" width="18.28515625" style="67" customWidth="1"/>
    <col min="3583" max="3583" width="64.85546875" style="67" customWidth="1"/>
    <col min="3584" max="3587" width="9.140625" style="67"/>
    <col min="3588" max="3588" width="14.85546875" style="67" customWidth="1"/>
    <col min="3589" max="3832" width="9.140625" style="67"/>
    <col min="3833" max="3833" width="37.7109375" style="67" customWidth="1"/>
    <col min="3834" max="3834" width="9.140625" style="67"/>
    <col min="3835" max="3835" width="12.85546875" style="67" customWidth="1"/>
    <col min="3836" max="3837" width="0" style="67" hidden="1" customWidth="1"/>
    <col min="3838" max="3838" width="18.28515625" style="67" customWidth="1"/>
    <col min="3839" max="3839" width="64.85546875" style="67" customWidth="1"/>
    <col min="3840" max="3843" width="9.140625" style="67"/>
    <col min="3844" max="3844" width="14.85546875" style="67" customWidth="1"/>
    <col min="3845" max="4088" width="9.140625" style="67"/>
    <col min="4089" max="4089" width="37.7109375" style="67" customWidth="1"/>
    <col min="4090" max="4090" width="9.140625" style="67"/>
    <col min="4091" max="4091" width="12.85546875" style="67" customWidth="1"/>
    <col min="4092" max="4093" width="0" style="67" hidden="1" customWidth="1"/>
    <col min="4094" max="4094" width="18.28515625" style="67" customWidth="1"/>
    <col min="4095" max="4095" width="64.85546875" style="67" customWidth="1"/>
    <col min="4096" max="4099" width="9.140625" style="67"/>
    <col min="4100" max="4100" width="14.85546875" style="67" customWidth="1"/>
    <col min="4101" max="4344" width="9.140625" style="67"/>
    <col min="4345" max="4345" width="37.7109375" style="67" customWidth="1"/>
    <col min="4346" max="4346" width="9.140625" style="67"/>
    <col min="4347" max="4347" width="12.85546875" style="67" customWidth="1"/>
    <col min="4348" max="4349" width="0" style="67" hidden="1" customWidth="1"/>
    <col min="4350" max="4350" width="18.28515625" style="67" customWidth="1"/>
    <col min="4351" max="4351" width="64.85546875" style="67" customWidth="1"/>
    <col min="4352" max="4355" width="9.140625" style="67"/>
    <col min="4356" max="4356" width="14.85546875" style="67" customWidth="1"/>
    <col min="4357" max="4600" width="9.140625" style="67"/>
    <col min="4601" max="4601" width="37.7109375" style="67" customWidth="1"/>
    <col min="4602" max="4602" width="9.140625" style="67"/>
    <col min="4603" max="4603" width="12.85546875" style="67" customWidth="1"/>
    <col min="4604" max="4605" width="0" style="67" hidden="1" customWidth="1"/>
    <col min="4606" max="4606" width="18.28515625" style="67" customWidth="1"/>
    <col min="4607" max="4607" width="64.85546875" style="67" customWidth="1"/>
    <col min="4608" max="4611" width="9.140625" style="67"/>
    <col min="4612" max="4612" width="14.85546875" style="67" customWidth="1"/>
    <col min="4613" max="4856" width="9.140625" style="67"/>
    <col min="4857" max="4857" width="37.7109375" style="67" customWidth="1"/>
    <col min="4858" max="4858" width="9.140625" style="67"/>
    <col min="4859" max="4859" width="12.85546875" style="67" customWidth="1"/>
    <col min="4860" max="4861" width="0" style="67" hidden="1" customWidth="1"/>
    <col min="4862" max="4862" width="18.28515625" style="67" customWidth="1"/>
    <col min="4863" max="4863" width="64.85546875" style="67" customWidth="1"/>
    <col min="4864" max="4867" width="9.140625" style="67"/>
    <col min="4868" max="4868" width="14.85546875" style="67" customWidth="1"/>
    <col min="4869" max="5112" width="9.140625" style="67"/>
    <col min="5113" max="5113" width="37.7109375" style="67" customWidth="1"/>
    <col min="5114" max="5114" width="9.140625" style="67"/>
    <col min="5115" max="5115" width="12.85546875" style="67" customWidth="1"/>
    <col min="5116" max="5117" width="0" style="67" hidden="1" customWidth="1"/>
    <col min="5118" max="5118" width="18.28515625" style="67" customWidth="1"/>
    <col min="5119" max="5119" width="64.85546875" style="67" customWidth="1"/>
    <col min="5120" max="5123" width="9.140625" style="67"/>
    <col min="5124" max="5124" width="14.85546875" style="67" customWidth="1"/>
    <col min="5125" max="5368" width="9.140625" style="67"/>
    <col min="5369" max="5369" width="37.7109375" style="67" customWidth="1"/>
    <col min="5370" max="5370" width="9.140625" style="67"/>
    <col min="5371" max="5371" width="12.85546875" style="67" customWidth="1"/>
    <col min="5372" max="5373" width="0" style="67" hidden="1" customWidth="1"/>
    <col min="5374" max="5374" width="18.28515625" style="67" customWidth="1"/>
    <col min="5375" max="5375" width="64.85546875" style="67" customWidth="1"/>
    <col min="5376" max="5379" width="9.140625" style="67"/>
    <col min="5380" max="5380" width="14.85546875" style="67" customWidth="1"/>
    <col min="5381" max="5624" width="9.140625" style="67"/>
    <col min="5625" max="5625" width="37.7109375" style="67" customWidth="1"/>
    <col min="5626" max="5626" width="9.140625" style="67"/>
    <col min="5627" max="5627" width="12.85546875" style="67" customWidth="1"/>
    <col min="5628" max="5629" width="0" style="67" hidden="1" customWidth="1"/>
    <col min="5630" max="5630" width="18.28515625" style="67" customWidth="1"/>
    <col min="5631" max="5631" width="64.85546875" style="67" customWidth="1"/>
    <col min="5632" max="5635" width="9.140625" style="67"/>
    <col min="5636" max="5636" width="14.85546875" style="67" customWidth="1"/>
    <col min="5637" max="5880" width="9.140625" style="67"/>
    <col min="5881" max="5881" width="37.7109375" style="67" customWidth="1"/>
    <col min="5882" max="5882" width="9.140625" style="67"/>
    <col min="5883" max="5883" width="12.85546875" style="67" customWidth="1"/>
    <col min="5884" max="5885" width="0" style="67" hidden="1" customWidth="1"/>
    <col min="5886" max="5886" width="18.28515625" style="67" customWidth="1"/>
    <col min="5887" max="5887" width="64.85546875" style="67" customWidth="1"/>
    <col min="5888" max="5891" width="9.140625" style="67"/>
    <col min="5892" max="5892" width="14.85546875" style="67" customWidth="1"/>
    <col min="5893" max="6136" width="9.140625" style="67"/>
    <col min="6137" max="6137" width="37.7109375" style="67" customWidth="1"/>
    <col min="6138" max="6138" width="9.140625" style="67"/>
    <col min="6139" max="6139" width="12.85546875" style="67" customWidth="1"/>
    <col min="6140" max="6141" width="0" style="67" hidden="1" customWidth="1"/>
    <col min="6142" max="6142" width="18.28515625" style="67" customWidth="1"/>
    <col min="6143" max="6143" width="64.85546875" style="67" customWidth="1"/>
    <col min="6144" max="6147" width="9.140625" style="67"/>
    <col min="6148" max="6148" width="14.85546875" style="67" customWidth="1"/>
    <col min="6149" max="6392" width="9.140625" style="67"/>
    <col min="6393" max="6393" width="37.7109375" style="67" customWidth="1"/>
    <col min="6394" max="6394" width="9.140625" style="67"/>
    <col min="6395" max="6395" width="12.85546875" style="67" customWidth="1"/>
    <col min="6396" max="6397" width="0" style="67" hidden="1" customWidth="1"/>
    <col min="6398" max="6398" width="18.28515625" style="67" customWidth="1"/>
    <col min="6399" max="6399" width="64.85546875" style="67" customWidth="1"/>
    <col min="6400" max="6403" width="9.140625" style="67"/>
    <col min="6404" max="6404" width="14.85546875" style="67" customWidth="1"/>
    <col min="6405" max="6648" width="9.140625" style="67"/>
    <col min="6649" max="6649" width="37.7109375" style="67" customWidth="1"/>
    <col min="6650" max="6650" width="9.140625" style="67"/>
    <col min="6651" max="6651" width="12.85546875" style="67" customWidth="1"/>
    <col min="6652" max="6653" width="0" style="67" hidden="1" customWidth="1"/>
    <col min="6654" max="6654" width="18.28515625" style="67" customWidth="1"/>
    <col min="6655" max="6655" width="64.85546875" style="67" customWidth="1"/>
    <col min="6656" max="6659" width="9.140625" style="67"/>
    <col min="6660" max="6660" width="14.85546875" style="67" customWidth="1"/>
    <col min="6661" max="6904" width="9.140625" style="67"/>
    <col min="6905" max="6905" width="37.7109375" style="67" customWidth="1"/>
    <col min="6906" max="6906" width="9.140625" style="67"/>
    <col min="6907" max="6907" width="12.85546875" style="67" customWidth="1"/>
    <col min="6908" max="6909" width="0" style="67" hidden="1" customWidth="1"/>
    <col min="6910" max="6910" width="18.28515625" style="67" customWidth="1"/>
    <col min="6911" max="6911" width="64.85546875" style="67" customWidth="1"/>
    <col min="6912" max="6915" width="9.140625" style="67"/>
    <col min="6916" max="6916" width="14.85546875" style="67" customWidth="1"/>
    <col min="6917" max="7160" width="9.140625" style="67"/>
    <col min="7161" max="7161" width="37.7109375" style="67" customWidth="1"/>
    <col min="7162" max="7162" width="9.140625" style="67"/>
    <col min="7163" max="7163" width="12.85546875" style="67" customWidth="1"/>
    <col min="7164" max="7165" width="0" style="67" hidden="1" customWidth="1"/>
    <col min="7166" max="7166" width="18.28515625" style="67" customWidth="1"/>
    <col min="7167" max="7167" width="64.85546875" style="67" customWidth="1"/>
    <col min="7168" max="7171" width="9.140625" style="67"/>
    <col min="7172" max="7172" width="14.85546875" style="67" customWidth="1"/>
    <col min="7173" max="7416" width="9.140625" style="67"/>
    <col min="7417" max="7417" width="37.7109375" style="67" customWidth="1"/>
    <col min="7418" max="7418" width="9.140625" style="67"/>
    <col min="7419" max="7419" width="12.85546875" style="67" customWidth="1"/>
    <col min="7420" max="7421" width="0" style="67" hidden="1" customWidth="1"/>
    <col min="7422" max="7422" width="18.28515625" style="67" customWidth="1"/>
    <col min="7423" max="7423" width="64.85546875" style="67" customWidth="1"/>
    <col min="7424" max="7427" width="9.140625" style="67"/>
    <col min="7428" max="7428" width="14.85546875" style="67" customWidth="1"/>
    <col min="7429" max="7672" width="9.140625" style="67"/>
    <col min="7673" max="7673" width="37.7109375" style="67" customWidth="1"/>
    <col min="7674" max="7674" width="9.140625" style="67"/>
    <col min="7675" max="7675" width="12.85546875" style="67" customWidth="1"/>
    <col min="7676" max="7677" width="0" style="67" hidden="1" customWidth="1"/>
    <col min="7678" max="7678" width="18.28515625" style="67" customWidth="1"/>
    <col min="7679" max="7679" width="64.85546875" style="67" customWidth="1"/>
    <col min="7680" max="7683" width="9.140625" style="67"/>
    <col min="7684" max="7684" width="14.85546875" style="67" customWidth="1"/>
    <col min="7685" max="7928" width="9.140625" style="67"/>
    <col min="7929" max="7929" width="37.7109375" style="67" customWidth="1"/>
    <col min="7930" max="7930" width="9.140625" style="67"/>
    <col min="7931" max="7931" width="12.85546875" style="67" customWidth="1"/>
    <col min="7932" max="7933" width="0" style="67" hidden="1" customWidth="1"/>
    <col min="7934" max="7934" width="18.28515625" style="67" customWidth="1"/>
    <col min="7935" max="7935" width="64.85546875" style="67" customWidth="1"/>
    <col min="7936" max="7939" width="9.140625" style="67"/>
    <col min="7940" max="7940" width="14.85546875" style="67" customWidth="1"/>
    <col min="7941" max="8184" width="9.140625" style="67"/>
    <col min="8185" max="8185" width="37.7109375" style="67" customWidth="1"/>
    <col min="8186" max="8186" width="9.140625" style="67"/>
    <col min="8187" max="8187" width="12.85546875" style="67" customWidth="1"/>
    <col min="8188" max="8189" width="0" style="67" hidden="1" customWidth="1"/>
    <col min="8190" max="8190" width="18.28515625" style="67" customWidth="1"/>
    <col min="8191" max="8191" width="64.85546875" style="67" customWidth="1"/>
    <col min="8192" max="8195" width="9.140625" style="67"/>
    <col min="8196" max="8196" width="14.85546875" style="67" customWidth="1"/>
    <col min="8197" max="8440" width="9.140625" style="67"/>
    <col min="8441" max="8441" width="37.7109375" style="67" customWidth="1"/>
    <col min="8442" max="8442" width="9.140625" style="67"/>
    <col min="8443" max="8443" width="12.85546875" style="67" customWidth="1"/>
    <col min="8444" max="8445" width="0" style="67" hidden="1" customWidth="1"/>
    <col min="8446" max="8446" width="18.28515625" style="67" customWidth="1"/>
    <col min="8447" max="8447" width="64.85546875" style="67" customWidth="1"/>
    <col min="8448" max="8451" width="9.140625" style="67"/>
    <col min="8452" max="8452" width="14.85546875" style="67" customWidth="1"/>
    <col min="8453" max="8696" width="9.140625" style="67"/>
    <col min="8697" max="8697" width="37.7109375" style="67" customWidth="1"/>
    <col min="8698" max="8698" width="9.140625" style="67"/>
    <col min="8699" max="8699" width="12.85546875" style="67" customWidth="1"/>
    <col min="8700" max="8701" width="0" style="67" hidden="1" customWidth="1"/>
    <col min="8702" max="8702" width="18.28515625" style="67" customWidth="1"/>
    <col min="8703" max="8703" width="64.85546875" style="67" customWidth="1"/>
    <col min="8704" max="8707" width="9.140625" style="67"/>
    <col min="8708" max="8708" width="14.85546875" style="67" customWidth="1"/>
    <col min="8709" max="8952" width="9.140625" style="67"/>
    <col min="8953" max="8953" width="37.7109375" style="67" customWidth="1"/>
    <col min="8954" max="8954" width="9.140625" style="67"/>
    <col min="8955" max="8955" width="12.85546875" style="67" customWidth="1"/>
    <col min="8956" max="8957" width="0" style="67" hidden="1" customWidth="1"/>
    <col min="8958" max="8958" width="18.28515625" style="67" customWidth="1"/>
    <col min="8959" max="8959" width="64.85546875" style="67" customWidth="1"/>
    <col min="8960" max="8963" width="9.140625" style="67"/>
    <col min="8964" max="8964" width="14.85546875" style="67" customWidth="1"/>
    <col min="8965" max="9208" width="9.140625" style="67"/>
    <col min="9209" max="9209" width="37.7109375" style="67" customWidth="1"/>
    <col min="9210" max="9210" width="9.140625" style="67"/>
    <col min="9211" max="9211" width="12.85546875" style="67" customWidth="1"/>
    <col min="9212" max="9213" width="0" style="67" hidden="1" customWidth="1"/>
    <col min="9214" max="9214" width="18.28515625" style="67" customWidth="1"/>
    <col min="9215" max="9215" width="64.85546875" style="67" customWidth="1"/>
    <col min="9216" max="9219" width="9.140625" style="67"/>
    <col min="9220" max="9220" width="14.85546875" style="67" customWidth="1"/>
    <col min="9221" max="9464" width="9.140625" style="67"/>
    <col min="9465" max="9465" width="37.7109375" style="67" customWidth="1"/>
    <col min="9466" max="9466" width="9.140625" style="67"/>
    <col min="9467" max="9467" width="12.85546875" style="67" customWidth="1"/>
    <col min="9468" max="9469" width="0" style="67" hidden="1" customWidth="1"/>
    <col min="9470" max="9470" width="18.28515625" style="67" customWidth="1"/>
    <col min="9471" max="9471" width="64.85546875" style="67" customWidth="1"/>
    <col min="9472" max="9475" width="9.140625" style="67"/>
    <col min="9476" max="9476" width="14.85546875" style="67" customWidth="1"/>
    <col min="9477" max="9720" width="9.140625" style="67"/>
    <col min="9721" max="9721" width="37.7109375" style="67" customWidth="1"/>
    <col min="9722" max="9722" width="9.140625" style="67"/>
    <col min="9723" max="9723" width="12.85546875" style="67" customWidth="1"/>
    <col min="9724" max="9725" width="0" style="67" hidden="1" customWidth="1"/>
    <col min="9726" max="9726" width="18.28515625" style="67" customWidth="1"/>
    <col min="9727" max="9727" width="64.85546875" style="67" customWidth="1"/>
    <col min="9728" max="9731" width="9.140625" style="67"/>
    <col min="9732" max="9732" width="14.85546875" style="67" customWidth="1"/>
    <col min="9733" max="9976" width="9.140625" style="67"/>
    <col min="9977" max="9977" width="37.7109375" style="67" customWidth="1"/>
    <col min="9978" max="9978" width="9.140625" style="67"/>
    <col min="9979" max="9979" width="12.85546875" style="67" customWidth="1"/>
    <col min="9980" max="9981" width="0" style="67" hidden="1" customWidth="1"/>
    <col min="9982" max="9982" width="18.28515625" style="67" customWidth="1"/>
    <col min="9983" max="9983" width="64.85546875" style="67" customWidth="1"/>
    <col min="9984" max="9987" width="9.140625" style="67"/>
    <col min="9988" max="9988" width="14.85546875" style="67" customWidth="1"/>
    <col min="9989" max="10232" width="9.140625" style="67"/>
    <col min="10233" max="10233" width="37.7109375" style="67" customWidth="1"/>
    <col min="10234" max="10234" width="9.140625" style="67"/>
    <col min="10235" max="10235" width="12.85546875" style="67" customWidth="1"/>
    <col min="10236" max="10237" width="0" style="67" hidden="1" customWidth="1"/>
    <col min="10238" max="10238" width="18.28515625" style="67" customWidth="1"/>
    <col min="10239" max="10239" width="64.85546875" style="67" customWidth="1"/>
    <col min="10240" max="10243" width="9.140625" style="67"/>
    <col min="10244" max="10244" width="14.85546875" style="67" customWidth="1"/>
    <col min="10245" max="10488" width="9.140625" style="67"/>
    <col min="10489" max="10489" width="37.7109375" style="67" customWidth="1"/>
    <col min="10490" max="10490" width="9.140625" style="67"/>
    <col min="10491" max="10491" width="12.85546875" style="67" customWidth="1"/>
    <col min="10492" max="10493" width="0" style="67" hidden="1" customWidth="1"/>
    <col min="10494" max="10494" width="18.28515625" style="67" customWidth="1"/>
    <col min="10495" max="10495" width="64.85546875" style="67" customWidth="1"/>
    <col min="10496" max="10499" width="9.140625" style="67"/>
    <col min="10500" max="10500" width="14.85546875" style="67" customWidth="1"/>
    <col min="10501" max="10744" width="9.140625" style="67"/>
    <col min="10745" max="10745" width="37.7109375" style="67" customWidth="1"/>
    <col min="10746" max="10746" width="9.140625" style="67"/>
    <col min="10747" max="10747" width="12.85546875" style="67" customWidth="1"/>
    <col min="10748" max="10749" width="0" style="67" hidden="1" customWidth="1"/>
    <col min="10750" max="10750" width="18.28515625" style="67" customWidth="1"/>
    <col min="10751" max="10751" width="64.85546875" style="67" customWidth="1"/>
    <col min="10752" max="10755" width="9.140625" style="67"/>
    <col min="10756" max="10756" width="14.85546875" style="67" customWidth="1"/>
    <col min="10757" max="11000" width="9.140625" style="67"/>
    <col min="11001" max="11001" width="37.7109375" style="67" customWidth="1"/>
    <col min="11002" max="11002" width="9.140625" style="67"/>
    <col min="11003" max="11003" width="12.85546875" style="67" customWidth="1"/>
    <col min="11004" max="11005" width="0" style="67" hidden="1" customWidth="1"/>
    <col min="11006" max="11006" width="18.28515625" style="67" customWidth="1"/>
    <col min="11007" max="11007" width="64.85546875" style="67" customWidth="1"/>
    <col min="11008" max="11011" width="9.140625" style="67"/>
    <col min="11012" max="11012" width="14.85546875" style="67" customWidth="1"/>
    <col min="11013" max="11256" width="9.140625" style="67"/>
    <col min="11257" max="11257" width="37.7109375" style="67" customWidth="1"/>
    <col min="11258" max="11258" width="9.140625" style="67"/>
    <col min="11259" max="11259" width="12.85546875" style="67" customWidth="1"/>
    <col min="11260" max="11261" width="0" style="67" hidden="1" customWidth="1"/>
    <col min="11262" max="11262" width="18.28515625" style="67" customWidth="1"/>
    <col min="11263" max="11263" width="64.85546875" style="67" customWidth="1"/>
    <col min="11264" max="11267" width="9.140625" style="67"/>
    <col min="11268" max="11268" width="14.85546875" style="67" customWidth="1"/>
    <col min="11269" max="11512" width="9.140625" style="67"/>
    <col min="11513" max="11513" width="37.7109375" style="67" customWidth="1"/>
    <col min="11514" max="11514" width="9.140625" style="67"/>
    <col min="11515" max="11515" width="12.85546875" style="67" customWidth="1"/>
    <col min="11516" max="11517" width="0" style="67" hidden="1" customWidth="1"/>
    <col min="11518" max="11518" width="18.28515625" style="67" customWidth="1"/>
    <col min="11519" max="11519" width="64.85546875" style="67" customWidth="1"/>
    <col min="11520" max="11523" width="9.140625" style="67"/>
    <col min="11524" max="11524" width="14.85546875" style="67" customWidth="1"/>
    <col min="11525" max="11768" width="9.140625" style="67"/>
    <col min="11769" max="11769" width="37.7109375" style="67" customWidth="1"/>
    <col min="11770" max="11770" width="9.140625" style="67"/>
    <col min="11771" max="11771" width="12.85546875" style="67" customWidth="1"/>
    <col min="11772" max="11773" width="0" style="67" hidden="1" customWidth="1"/>
    <col min="11774" max="11774" width="18.28515625" style="67" customWidth="1"/>
    <col min="11775" max="11775" width="64.85546875" style="67" customWidth="1"/>
    <col min="11776" max="11779" width="9.140625" style="67"/>
    <col min="11780" max="11780" width="14.85546875" style="67" customWidth="1"/>
    <col min="11781" max="12024" width="9.140625" style="67"/>
    <col min="12025" max="12025" width="37.7109375" style="67" customWidth="1"/>
    <col min="12026" max="12026" width="9.140625" style="67"/>
    <col min="12027" max="12027" width="12.85546875" style="67" customWidth="1"/>
    <col min="12028" max="12029" width="0" style="67" hidden="1" customWidth="1"/>
    <col min="12030" max="12030" width="18.28515625" style="67" customWidth="1"/>
    <col min="12031" max="12031" width="64.85546875" style="67" customWidth="1"/>
    <col min="12032" max="12035" width="9.140625" style="67"/>
    <col min="12036" max="12036" width="14.85546875" style="67" customWidth="1"/>
    <col min="12037" max="12280" width="9.140625" style="67"/>
    <col min="12281" max="12281" width="37.7109375" style="67" customWidth="1"/>
    <col min="12282" max="12282" width="9.140625" style="67"/>
    <col min="12283" max="12283" width="12.85546875" style="67" customWidth="1"/>
    <col min="12284" max="12285" width="0" style="67" hidden="1" customWidth="1"/>
    <col min="12286" max="12286" width="18.28515625" style="67" customWidth="1"/>
    <col min="12287" max="12287" width="64.85546875" style="67" customWidth="1"/>
    <col min="12288" max="12291" width="9.140625" style="67"/>
    <col min="12292" max="12292" width="14.85546875" style="67" customWidth="1"/>
    <col min="12293" max="12536" width="9.140625" style="67"/>
    <col min="12537" max="12537" width="37.7109375" style="67" customWidth="1"/>
    <col min="12538" max="12538" width="9.140625" style="67"/>
    <col min="12539" max="12539" width="12.85546875" style="67" customWidth="1"/>
    <col min="12540" max="12541" width="0" style="67" hidden="1" customWidth="1"/>
    <col min="12542" max="12542" width="18.28515625" style="67" customWidth="1"/>
    <col min="12543" max="12543" width="64.85546875" style="67" customWidth="1"/>
    <col min="12544" max="12547" width="9.140625" style="67"/>
    <col min="12548" max="12548" width="14.85546875" style="67" customWidth="1"/>
    <col min="12549" max="12792" width="9.140625" style="67"/>
    <col min="12793" max="12793" width="37.7109375" style="67" customWidth="1"/>
    <col min="12794" max="12794" width="9.140625" style="67"/>
    <col min="12795" max="12795" width="12.85546875" style="67" customWidth="1"/>
    <col min="12796" max="12797" width="0" style="67" hidden="1" customWidth="1"/>
    <col min="12798" max="12798" width="18.28515625" style="67" customWidth="1"/>
    <col min="12799" max="12799" width="64.85546875" style="67" customWidth="1"/>
    <col min="12800" max="12803" width="9.140625" style="67"/>
    <col min="12804" max="12804" width="14.85546875" style="67" customWidth="1"/>
    <col min="12805" max="13048" width="9.140625" style="67"/>
    <col min="13049" max="13049" width="37.7109375" style="67" customWidth="1"/>
    <col min="13050" max="13050" width="9.140625" style="67"/>
    <col min="13051" max="13051" width="12.85546875" style="67" customWidth="1"/>
    <col min="13052" max="13053" width="0" style="67" hidden="1" customWidth="1"/>
    <col min="13054" max="13054" width="18.28515625" style="67" customWidth="1"/>
    <col min="13055" max="13055" width="64.85546875" style="67" customWidth="1"/>
    <col min="13056" max="13059" width="9.140625" style="67"/>
    <col min="13060" max="13060" width="14.85546875" style="67" customWidth="1"/>
    <col min="13061" max="13304" width="9.140625" style="67"/>
    <col min="13305" max="13305" width="37.7109375" style="67" customWidth="1"/>
    <col min="13306" max="13306" width="9.140625" style="67"/>
    <col min="13307" max="13307" width="12.85546875" style="67" customWidth="1"/>
    <col min="13308" max="13309" width="0" style="67" hidden="1" customWidth="1"/>
    <col min="13310" max="13310" width="18.28515625" style="67" customWidth="1"/>
    <col min="13311" max="13311" width="64.85546875" style="67" customWidth="1"/>
    <col min="13312" max="13315" width="9.140625" style="67"/>
    <col min="13316" max="13316" width="14.85546875" style="67" customWidth="1"/>
    <col min="13317" max="13560" width="9.140625" style="67"/>
    <col min="13561" max="13561" width="37.7109375" style="67" customWidth="1"/>
    <col min="13562" max="13562" width="9.140625" style="67"/>
    <col min="13563" max="13563" width="12.85546875" style="67" customWidth="1"/>
    <col min="13564" max="13565" width="0" style="67" hidden="1" customWidth="1"/>
    <col min="13566" max="13566" width="18.28515625" style="67" customWidth="1"/>
    <col min="13567" max="13567" width="64.85546875" style="67" customWidth="1"/>
    <col min="13568" max="13571" width="9.140625" style="67"/>
    <col min="13572" max="13572" width="14.85546875" style="67" customWidth="1"/>
    <col min="13573" max="13816" width="9.140625" style="67"/>
    <col min="13817" max="13817" width="37.7109375" style="67" customWidth="1"/>
    <col min="13818" max="13818" width="9.140625" style="67"/>
    <col min="13819" max="13819" width="12.85546875" style="67" customWidth="1"/>
    <col min="13820" max="13821" width="0" style="67" hidden="1" customWidth="1"/>
    <col min="13822" max="13822" width="18.28515625" style="67" customWidth="1"/>
    <col min="13823" max="13823" width="64.85546875" style="67" customWidth="1"/>
    <col min="13824" max="13827" width="9.140625" style="67"/>
    <col min="13828" max="13828" width="14.85546875" style="67" customWidth="1"/>
    <col min="13829" max="14072" width="9.140625" style="67"/>
    <col min="14073" max="14073" width="37.7109375" style="67" customWidth="1"/>
    <col min="14074" max="14074" width="9.140625" style="67"/>
    <col min="14075" max="14075" width="12.85546875" style="67" customWidth="1"/>
    <col min="14076" max="14077" width="0" style="67" hidden="1" customWidth="1"/>
    <col min="14078" max="14078" width="18.28515625" style="67" customWidth="1"/>
    <col min="14079" max="14079" width="64.85546875" style="67" customWidth="1"/>
    <col min="14080" max="14083" width="9.140625" style="67"/>
    <col min="14084" max="14084" width="14.85546875" style="67" customWidth="1"/>
    <col min="14085" max="14328" width="9.140625" style="67"/>
    <col min="14329" max="14329" width="37.7109375" style="67" customWidth="1"/>
    <col min="14330" max="14330" width="9.140625" style="67"/>
    <col min="14331" max="14331" width="12.85546875" style="67" customWidth="1"/>
    <col min="14332" max="14333" width="0" style="67" hidden="1" customWidth="1"/>
    <col min="14334" max="14334" width="18.28515625" style="67" customWidth="1"/>
    <col min="14335" max="14335" width="64.85546875" style="67" customWidth="1"/>
    <col min="14336" max="14339" width="9.140625" style="67"/>
    <col min="14340" max="14340" width="14.85546875" style="67" customWidth="1"/>
    <col min="14341" max="14584" width="9.140625" style="67"/>
    <col min="14585" max="14585" width="37.7109375" style="67" customWidth="1"/>
    <col min="14586" max="14586" width="9.140625" style="67"/>
    <col min="14587" max="14587" width="12.85546875" style="67" customWidth="1"/>
    <col min="14588" max="14589" width="0" style="67" hidden="1" customWidth="1"/>
    <col min="14590" max="14590" width="18.28515625" style="67" customWidth="1"/>
    <col min="14591" max="14591" width="64.85546875" style="67" customWidth="1"/>
    <col min="14592" max="14595" width="9.140625" style="67"/>
    <col min="14596" max="14596" width="14.85546875" style="67" customWidth="1"/>
    <col min="14597" max="14840" width="9.140625" style="67"/>
    <col min="14841" max="14841" width="37.7109375" style="67" customWidth="1"/>
    <col min="14842" max="14842" width="9.140625" style="67"/>
    <col min="14843" max="14843" width="12.85546875" style="67" customWidth="1"/>
    <col min="14844" max="14845" width="0" style="67" hidden="1" customWidth="1"/>
    <col min="14846" max="14846" width="18.28515625" style="67" customWidth="1"/>
    <col min="14847" max="14847" width="64.85546875" style="67" customWidth="1"/>
    <col min="14848" max="14851" width="9.140625" style="67"/>
    <col min="14852" max="14852" width="14.85546875" style="67" customWidth="1"/>
    <col min="14853" max="15096" width="9.140625" style="67"/>
    <col min="15097" max="15097" width="37.7109375" style="67" customWidth="1"/>
    <col min="15098" max="15098" width="9.140625" style="67"/>
    <col min="15099" max="15099" width="12.85546875" style="67" customWidth="1"/>
    <col min="15100" max="15101" width="0" style="67" hidden="1" customWidth="1"/>
    <col min="15102" max="15102" width="18.28515625" style="67" customWidth="1"/>
    <col min="15103" max="15103" width="64.85546875" style="67" customWidth="1"/>
    <col min="15104" max="15107" width="9.140625" style="67"/>
    <col min="15108" max="15108" width="14.85546875" style="67" customWidth="1"/>
    <col min="15109" max="15352" width="9.140625" style="67"/>
    <col min="15353" max="15353" width="37.7109375" style="67" customWidth="1"/>
    <col min="15354" max="15354" width="9.140625" style="67"/>
    <col min="15355" max="15355" width="12.85546875" style="67" customWidth="1"/>
    <col min="15356" max="15357" width="0" style="67" hidden="1" customWidth="1"/>
    <col min="15358" max="15358" width="18.28515625" style="67" customWidth="1"/>
    <col min="15359" max="15359" width="64.85546875" style="67" customWidth="1"/>
    <col min="15360" max="15363" width="9.140625" style="67"/>
    <col min="15364" max="15364" width="14.85546875" style="67" customWidth="1"/>
    <col min="15365" max="15608" width="9.140625" style="67"/>
    <col min="15609" max="15609" width="37.7109375" style="67" customWidth="1"/>
    <col min="15610" max="15610" width="9.140625" style="67"/>
    <col min="15611" max="15611" width="12.85546875" style="67" customWidth="1"/>
    <col min="15612" max="15613" width="0" style="67" hidden="1" customWidth="1"/>
    <col min="15614" max="15614" width="18.28515625" style="67" customWidth="1"/>
    <col min="15615" max="15615" width="64.85546875" style="67" customWidth="1"/>
    <col min="15616" max="15619" width="9.140625" style="67"/>
    <col min="15620" max="15620" width="14.85546875" style="67" customWidth="1"/>
    <col min="15621" max="15864" width="9.140625" style="67"/>
    <col min="15865" max="15865" width="37.7109375" style="67" customWidth="1"/>
    <col min="15866" max="15866" width="9.140625" style="67"/>
    <col min="15867" max="15867" width="12.85546875" style="67" customWidth="1"/>
    <col min="15868" max="15869" width="0" style="67" hidden="1" customWidth="1"/>
    <col min="15870" max="15870" width="18.28515625" style="67" customWidth="1"/>
    <col min="15871" max="15871" width="64.85546875" style="67" customWidth="1"/>
    <col min="15872" max="15875" width="9.140625" style="67"/>
    <col min="15876" max="15876" width="14.85546875" style="67" customWidth="1"/>
    <col min="15877" max="16120" width="9.140625" style="67"/>
    <col min="16121" max="16121" width="37.7109375" style="67" customWidth="1"/>
    <col min="16122" max="16122" width="9.140625" style="67"/>
    <col min="16123" max="16123" width="12.85546875" style="67" customWidth="1"/>
    <col min="16124" max="16125" width="0" style="67" hidden="1" customWidth="1"/>
    <col min="16126" max="16126" width="18.28515625" style="67" customWidth="1"/>
    <col min="16127" max="16127" width="64.85546875" style="67" customWidth="1"/>
    <col min="16128" max="16131" width="9.140625" style="67"/>
    <col min="16132" max="16132" width="14.85546875" style="67" customWidth="1"/>
    <col min="16133" max="16384" width="9.140625" style="67"/>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20__ г. №___</v>
      </c>
    </row>
    <row r="4" spans="1:40" ht="18.75" x14ac:dyDescent="0.3">
      <c r="I4" s="4"/>
    </row>
    <row r="5" spans="1:40" x14ac:dyDescent="0.25">
      <c r="A5" s="233" t="str">
        <f>'1. паспорт местоположение'!$A$5:$C$5</f>
        <v>Год раскрытия информации: 2025 год</v>
      </c>
      <c r="B5" s="233"/>
      <c r="C5" s="233"/>
      <c r="D5" s="233"/>
      <c r="E5" s="233"/>
      <c r="F5" s="233"/>
      <c r="G5" s="233"/>
      <c r="H5" s="233"/>
      <c r="I5" s="233"/>
      <c r="J5" s="233"/>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4"/>
    </row>
    <row r="7" spans="1:40" ht="18.75" x14ac:dyDescent="0.25">
      <c r="A7" s="234" t="s">
        <v>2</v>
      </c>
      <c r="B7" s="234"/>
      <c r="C7" s="234"/>
      <c r="D7" s="234"/>
      <c r="E7" s="234"/>
      <c r="F7" s="234"/>
      <c r="G7" s="234"/>
      <c r="H7" s="234"/>
      <c r="I7" s="234"/>
      <c r="J7" s="234"/>
    </row>
    <row r="8" spans="1:40" x14ac:dyDescent="0.25">
      <c r="A8" s="243"/>
      <c r="B8" s="243"/>
      <c r="C8" s="243"/>
      <c r="D8" s="243"/>
      <c r="E8" s="243"/>
      <c r="F8" s="243"/>
      <c r="G8" s="243"/>
      <c r="H8" s="243"/>
      <c r="I8" s="243"/>
      <c r="J8" s="243"/>
    </row>
    <row r="9" spans="1:40"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row>
    <row r="10" spans="1:40" x14ac:dyDescent="0.25">
      <c r="A10" s="230" t="s">
        <v>3</v>
      </c>
      <c r="B10" s="230"/>
      <c r="C10" s="230"/>
      <c r="D10" s="230"/>
      <c r="E10" s="230"/>
      <c r="F10" s="230"/>
      <c r="G10" s="230"/>
      <c r="H10" s="230"/>
      <c r="I10" s="230"/>
      <c r="J10" s="230"/>
    </row>
    <row r="11" spans="1:40" x14ac:dyDescent="0.25">
      <c r="A11" s="243"/>
      <c r="B11" s="243"/>
      <c r="C11" s="243"/>
      <c r="D11" s="243"/>
      <c r="E11" s="243"/>
      <c r="F11" s="243"/>
      <c r="G11" s="243"/>
      <c r="H11" s="243"/>
      <c r="I11" s="243"/>
      <c r="J11" s="243"/>
    </row>
    <row r="12" spans="1:40" x14ac:dyDescent="0.25">
      <c r="A12" s="235" t="str">
        <f>'1. паспорт местоположение'!$A$12</f>
        <v>Р_СГЭС_15</v>
      </c>
      <c r="B12" s="235"/>
      <c r="C12" s="235"/>
      <c r="D12" s="235"/>
      <c r="E12" s="235"/>
      <c r="F12" s="235"/>
      <c r="G12" s="235"/>
      <c r="H12" s="235"/>
      <c r="I12" s="235"/>
      <c r="J12" s="235"/>
    </row>
    <row r="13" spans="1:40" x14ac:dyDescent="0.25">
      <c r="A13" s="230" t="s">
        <v>4</v>
      </c>
      <c r="B13" s="230"/>
      <c r="C13" s="230"/>
      <c r="D13" s="230"/>
      <c r="E13" s="230"/>
      <c r="F13" s="230"/>
      <c r="G13" s="230"/>
      <c r="H13" s="230"/>
      <c r="I13" s="230"/>
      <c r="J13" s="230"/>
    </row>
    <row r="14" spans="1:40" x14ac:dyDescent="0.25">
      <c r="A14" s="230"/>
      <c r="B14" s="230"/>
      <c r="C14" s="230"/>
      <c r="D14" s="230"/>
      <c r="E14" s="230"/>
      <c r="F14" s="230"/>
      <c r="G14" s="230"/>
      <c r="H14" s="230"/>
      <c r="I14" s="230"/>
      <c r="J14" s="230"/>
    </row>
    <row r="15" spans="1:40" ht="39.75" customHeight="1" x14ac:dyDescent="0.25">
      <c r="A15" s="251" t="str">
        <f>'1. паспорт местоположение'!$A$15</f>
        <v>Строительство ВЛ-0,4кВ АО «Соликамский завод Урал» (строительно-монтажные работы воздушной линии, протяженностью 0,45 км)</v>
      </c>
      <c r="B15" s="251"/>
      <c r="C15" s="251"/>
      <c r="D15" s="251"/>
      <c r="E15" s="251"/>
      <c r="F15" s="251"/>
      <c r="G15" s="251"/>
      <c r="H15" s="251"/>
      <c r="I15" s="251"/>
      <c r="J15" s="251"/>
    </row>
    <row r="16" spans="1:40" x14ac:dyDescent="0.25">
      <c r="A16" s="230" t="s">
        <v>5</v>
      </c>
      <c r="B16" s="230"/>
      <c r="C16" s="230"/>
      <c r="D16" s="230"/>
      <c r="E16" s="230"/>
      <c r="F16" s="230"/>
      <c r="G16" s="230"/>
      <c r="H16" s="230"/>
      <c r="I16" s="230"/>
      <c r="J16" s="230"/>
    </row>
    <row r="17" spans="1:10" customFormat="1" x14ac:dyDescent="0.25">
      <c r="A17" s="67"/>
      <c r="B17" s="67"/>
      <c r="C17" s="67"/>
      <c r="D17" s="67"/>
      <c r="E17" s="67"/>
      <c r="F17" s="67"/>
      <c r="G17" s="67"/>
      <c r="H17" s="67"/>
      <c r="I17" s="67"/>
      <c r="J17" s="68"/>
    </row>
    <row r="18" spans="1:10" customFormat="1" x14ac:dyDescent="0.25">
      <c r="A18" s="67"/>
      <c r="B18" s="67"/>
      <c r="C18" s="67"/>
      <c r="D18" s="67"/>
      <c r="E18" s="67"/>
      <c r="F18" s="67"/>
      <c r="G18" s="67"/>
      <c r="H18" s="67"/>
      <c r="I18" s="69"/>
      <c r="J18" s="67"/>
    </row>
    <row r="19" spans="1:10" customFormat="1" x14ac:dyDescent="0.25">
      <c r="A19" s="282" t="s">
        <v>255</v>
      </c>
      <c r="B19" s="282"/>
      <c r="C19" s="282"/>
      <c r="D19" s="282"/>
      <c r="E19" s="282"/>
      <c r="F19" s="282"/>
      <c r="G19" s="282"/>
      <c r="H19" s="282"/>
      <c r="I19" s="282"/>
      <c r="J19" s="282"/>
    </row>
    <row r="20" spans="1:10" customFormat="1" x14ac:dyDescent="0.25">
      <c r="A20" s="70"/>
      <c r="B20" s="70"/>
      <c r="C20" s="67"/>
      <c r="D20" s="67"/>
      <c r="E20" s="67"/>
      <c r="F20" s="67"/>
      <c r="G20" s="67"/>
      <c r="H20" s="67"/>
      <c r="I20" s="67"/>
      <c r="J20" s="67"/>
    </row>
    <row r="21" spans="1:10" customFormat="1" x14ac:dyDescent="0.25">
      <c r="A21" s="247" t="s">
        <v>256</v>
      </c>
      <c r="B21" s="247" t="s">
        <v>257</v>
      </c>
      <c r="C21" s="246" t="s">
        <v>258</v>
      </c>
      <c r="D21" s="246"/>
      <c r="E21" s="246"/>
      <c r="F21" s="246"/>
      <c r="G21" s="247" t="s">
        <v>259</v>
      </c>
      <c r="H21" s="248" t="s">
        <v>260</v>
      </c>
      <c r="I21" s="247" t="s">
        <v>261</v>
      </c>
      <c r="J21" s="247" t="s">
        <v>262</v>
      </c>
    </row>
    <row r="22" spans="1:10" customFormat="1" ht="46.5" customHeight="1" x14ac:dyDescent="0.25">
      <c r="A22" s="247"/>
      <c r="B22" s="247"/>
      <c r="C22" s="250" t="s">
        <v>263</v>
      </c>
      <c r="D22" s="250"/>
      <c r="E22" s="254" t="s">
        <v>264</v>
      </c>
      <c r="F22" s="255"/>
      <c r="G22" s="247"/>
      <c r="H22" s="249"/>
      <c r="I22" s="247"/>
      <c r="J22" s="247"/>
    </row>
    <row r="23" spans="1:10" customFormat="1" ht="31.5" x14ac:dyDescent="0.25">
      <c r="A23" s="247"/>
      <c r="B23" s="247"/>
      <c r="C23" s="71" t="s">
        <v>265</v>
      </c>
      <c r="D23" s="71" t="s">
        <v>266</v>
      </c>
      <c r="E23" s="71" t="s">
        <v>265</v>
      </c>
      <c r="F23" s="71" t="s">
        <v>266</v>
      </c>
      <c r="G23" s="247"/>
      <c r="H23" s="250"/>
      <c r="I23" s="247"/>
      <c r="J23" s="247"/>
    </row>
    <row r="24" spans="1:10" customFormat="1" x14ac:dyDescent="0.25">
      <c r="A24" s="32">
        <v>1</v>
      </c>
      <c r="B24" s="32">
        <v>2</v>
      </c>
      <c r="C24" s="71">
        <v>3</v>
      </c>
      <c r="D24" s="71">
        <v>4</v>
      </c>
      <c r="E24" s="71">
        <v>7</v>
      </c>
      <c r="F24" s="71">
        <v>8</v>
      </c>
      <c r="G24" s="71">
        <v>9</v>
      </c>
      <c r="H24" s="71">
        <v>10</v>
      </c>
      <c r="I24" s="71">
        <v>11</v>
      </c>
      <c r="J24" s="71">
        <v>12</v>
      </c>
    </row>
    <row r="25" spans="1:10" customFormat="1" x14ac:dyDescent="0.25">
      <c r="A25" s="72" t="s">
        <v>10</v>
      </c>
      <c r="B25" s="73" t="s">
        <v>267</v>
      </c>
      <c r="C25" s="140" t="s">
        <v>268</v>
      </c>
      <c r="D25" s="140" t="s">
        <v>268</v>
      </c>
      <c r="E25" s="140" t="s">
        <v>268</v>
      </c>
      <c r="F25" s="140" t="s">
        <v>268</v>
      </c>
      <c r="G25" s="74" t="s">
        <v>268</v>
      </c>
      <c r="H25" s="74" t="s">
        <v>268</v>
      </c>
      <c r="I25" s="75" t="s">
        <v>268</v>
      </c>
      <c r="J25" s="76" t="s">
        <v>268</v>
      </c>
    </row>
    <row r="26" spans="1:10" customFormat="1" x14ac:dyDescent="0.25">
      <c r="A26" s="72" t="s">
        <v>269</v>
      </c>
      <c r="B26" s="77" t="s">
        <v>270</v>
      </c>
      <c r="C26" s="145" t="s">
        <v>98</v>
      </c>
      <c r="D26" s="145" t="s">
        <v>98</v>
      </c>
      <c r="E26" s="145" t="s">
        <v>98</v>
      </c>
      <c r="F26" s="145" t="s">
        <v>98</v>
      </c>
      <c r="G26" s="78"/>
      <c r="H26" s="78"/>
      <c r="I26" s="79" t="s">
        <v>268</v>
      </c>
      <c r="J26" s="79" t="s">
        <v>268</v>
      </c>
    </row>
    <row r="27" spans="1:10" customFormat="1" ht="31.5" x14ac:dyDescent="0.25">
      <c r="A27" s="72" t="s">
        <v>271</v>
      </c>
      <c r="B27" s="77" t="s">
        <v>272</v>
      </c>
      <c r="C27" s="145" t="s">
        <v>98</v>
      </c>
      <c r="D27" s="145" t="s">
        <v>98</v>
      </c>
      <c r="E27" s="145" t="s">
        <v>98</v>
      </c>
      <c r="F27" s="145" t="s">
        <v>98</v>
      </c>
      <c r="G27" s="78"/>
      <c r="H27" s="78"/>
      <c r="I27" s="79" t="s">
        <v>268</v>
      </c>
      <c r="J27" s="79" t="s">
        <v>268</v>
      </c>
    </row>
    <row r="28" spans="1:10" customFormat="1" ht="63" x14ac:dyDescent="0.25">
      <c r="A28" s="72" t="s">
        <v>273</v>
      </c>
      <c r="B28" s="77" t="s">
        <v>274</v>
      </c>
      <c r="C28" s="145" t="s">
        <v>98</v>
      </c>
      <c r="D28" s="145" t="s">
        <v>98</v>
      </c>
      <c r="E28" s="145" t="s">
        <v>98</v>
      </c>
      <c r="F28" s="145" t="s">
        <v>98</v>
      </c>
      <c r="G28" s="78"/>
      <c r="H28" s="78"/>
      <c r="I28" s="78" t="s">
        <v>268</v>
      </c>
      <c r="J28" s="78" t="s">
        <v>268</v>
      </c>
    </row>
    <row r="29" spans="1:10" customFormat="1" ht="31.5" x14ac:dyDescent="0.25">
      <c r="A29" s="72" t="s">
        <v>275</v>
      </c>
      <c r="B29" s="77" t="s">
        <v>276</v>
      </c>
      <c r="C29" s="145" t="s">
        <v>98</v>
      </c>
      <c r="D29" s="145" t="s">
        <v>98</v>
      </c>
      <c r="E29" s="145" t="s">
        <v>98</v>
      </c>
      <c r="F29" s="145" t="s">
        <v>98</v>
      </c>
      <c r="G29" s="78"/>
      <c r="H29" s="78"/>
      <c r="I29" s="79" t="s">
        <v>268</v>
      </c>
      <c r="J29" s="79" t="s">
        <v>268</v>
      </c>
    </row>
    <row r="30" spans="1:10" customFormat="1" ht="31.5" x14ac:dyDescent="0.25">
      <c r="A30" s="72" t="s">
        <v>277</v>
      </c>
      <c r="B30" s="77" t="s">
        <v>278</v>
      </c>
      <c r="C30" s="145" t="s">
        <v>98</v>
      </c>
      <c r="D30" s="145" t="s">
        <v>98</v>
      </c>
      <c r="E30" s="145" t="s">
        <v>98</v>
      </c>
      <c r="F30" s="145" t="s">
        <v>98</v>
      </c>
      <c r="G30" s="78"/>
      <c r="H30" s="78"/>
      <c r="I30" s="78" t="s">
        <v>268</v>
      </c>
      <c r="J30" s="78" t="s">
        <v>268</v>
      </c>
    </row>
    <row r="31" spans="1:10" customFormat="1" ht="31.5" x14ac:dyDescent="0.25">
      <c r="A31" s="72" t="s">
        <v>279</v>
      </c>
      <c r="B31" s="80" t="s">
        <v>280</v>
      </c>
      <c r="C31" s="145" t="s">
        <v>98</v>
      </c>
      <c r="D31" s="145" t="s">
        <v>98</v>
      </c>
      <c r="E31" s="145" t="s">
        <v>98</v>
      </c>
      <c r="F31" s="145" t="s">
        <v>98</v>
      </c>
      <c r="G31" s="78"/>
      <c r="H31" s="78"/>
      <c r="I31" s="78" t="s">
        <v>268</v>
      </c>
      <c r="J31" s="78" t="s">
        <v>268</v>
      </c>
    </row>
    <row r="32" spans="1:10" customFormat="1" ht="31.5" x14ac:dyDescent="0.25">
      <c r="A32" s="72" t="s">
        <v>281</v>
      </c>
      <c r="B32" s="80" t="s">
        <v>282</v>
      </c>
      <c r="C32" s="145" t="s">
        <v>98</v>
      </c>
      <c r="D32" s="145" t="s">
        <v>98</v>
      </c>
      <c r="E32" s="145" t="s">
        <v>98</v>
      </c>
      <c r="F32" s="145" t="s">
        <v>98</v>
      </c>
      <c r="G32" s="78"/>
      <c r="H32" s="78"/>
      <c r="I32" s="78" t="s">
        <v>268</v>
      </c>
      <c r="J32" s="78" t="s">
        <v>268</v>
      </c>
    </row>
    <row r="33" spans="1:10" customFormat="1" ht="47.25" x14ac:dyDescent="0.25">
      <c r="A33" s="72" t="s">
        <v>283</v>
      </c>
      <c r="B33" s="80" t="s">
        <v>284</v>
      </c>
      <c r="C33" s="145" t="s">
        <v>98</v>
      </c>
      <c r="D33" s="145" t="s">
        <v>98</v>
      </c>
      <c r="E33" s="145" t="s">
        <v>98</v>
      </c>
      <c r="F33" s="145" t="s">
        <v>98</v>
      </c>
      <c r="G33" s="78"/>
      <c r="H33" s="78"/>
      <c r="I33" s="78" t="s">
        <v>268</v>
      </c>
      <c r="J33" s="78" t="s">
        <v>268</v>
      </c>
    </row>
    <row r="34" spans="1:10" customFormat="1" ht="63" x14ac:dyDescent="0.25">
      <c r="A34" s="72" t="s">
        <v>285</v>
      </c>
      <c r="B34" s="80" t="s">
        <v>286</v>
      </c>
      <c r="C34" s="145" t="s">
        <v>98</v>
      </c>
      <c r="D34" s="145" t="s">
        <v>98</v>
      </c>
      <c r="E34" s="145" t="s">
        <v>98</v>
      </c>
      <c r="F34" s="145" t="s">
        <v>98</v>
      </c>
      <c r="G34" s="78"/>
      <c r="H34" s="78"/>
      <c r="I34" s="78" t="s">
        <v>268</v>
      </c>
      <c r="J34" s="78" t="s">
        <v>268</v>
      </c>
    </row>
    <row r="35" spans="1:10" customFormat="1" ht="31.5" x14ac:dyDescent="0.25">
      <c r="A35" s="72" t="s">
        <v>287</v>
      </c>
      <c r="B35" s="80" t="s">
        <v>288</v>
      </c>
      <c r="C35" s="145" t="s">
        <v>98</v>
      </c>
      <c r="D35" s="145" t="s">
        <v>98</v>
      </c>
      <c r="E35" s="145" t="s">
        <v>98</v>
      </c>
      <c r="F35" s="145" t="s">
        <v>98</v>
      </c>
      <c r="G35" s="78"/>
      <c r="H35" s="78"/>
      <c r="I35" s="78" t="s">
        <v>268</v>
      </c>
      <c r="J35" s="78" t="s">
        <v>268</v>
      </c>
    </row>
    <row r="36" spans="1:10" customFormat="1" ht="31.5" x14ac:dyDescent="0.25">
      <c r="A36" s="72" t="s">
        <v>289</v>
      </c>
      <c r="B36" s="80" t="s">
        <v>290</v>
      </c>
      <c r="C36" s="145" t="s">
        <v>98</v>
      </c>
      <c r="D36" s="145" t="s">
        <v>98</v>
      </c>
      <c r="E36" s="145" t="s">
        <v>98</v>
      </c>
      <c r="F36" s="145" t="s">
        <v>98</v>
      </c>
      <c r="G36" s="78"/>
      <c r="H36" s="78"/>
      <c r="I36" s="78" t="s">
        <v>268</v>
      </c>
      <c r="J36" s="78" t="s">
        <v>268</v>
      </c>
    </row>
    <row r="37" spans="1:10" customFormat="1" x14ac:dyDescent="0.25">
      <c r="A37" s="72" t="s">
        <v>291</v>
      </c>
      <c r="B37" s="80" t="s">
        <v>292</v>
      </c>
      <c r="C37" s="145" t="s">
        <v>98</v>
      </c>
      <c r="D37" s="145" t="s">
        <v>98</v>
      </c>
      <c r="E37" s="145" t="s">
        <v>98</v>
      </c>
      <c r="F37" s="145" t="s">
        <v>98</v>
      </c>
      <c r="G37" s="78"/>
      <c r="H37" s="78"/>
      <c r="I37" s="78" t="s">
        <v>268</v>
      </c>
      <c r="J37" s="78" t="s">
        <v>268</v>
      </c>
    </row>
    <row r="38" spans="1:10" customFormat="1" x14ac:dyDescent="0.25">
      <c r="A38" s="72" t="s">
        <v>293</v>
      </c>
      <c r="B38" s="73" t="s">
        <v>294</v>
      </c>
      <c r="C38" s="78"/>
      <c r="D38" s="78"/>
      <c r="E38" s="78" t="s">
        <v>268</v>
      </c>
      <c r="F38" s="78" t="s">
        <v>268</v>
      </c>
      <c r="G38" s="78"/>
      <c r="H38" s="78"/>
      <c r="I38" s="75" t="s">
        <v>268</v>
      </c>
      <c r="J38" s="75" t="s">
        <v>268</v>
      </c>
    </row>
    <row r="39" spans="1:10" customFormat="1" ht="63" x14ac:dyDescent="0.25">
      <c r="A39" s="72" t="s">
        <v>12</v>
      </c>
      <c r="B39" s="80" t="s">
        <v>295</v>
      </c>
      <c r="C39" s="145" t="s">
        <v>98</v>
      </c>
      <c r="D39" s="145" t="s">
        <v>98</v>
      </c>
      <c r="E39" s="145" t="s">
        <v>98</v>
      </c>
      <c r="F39" s="145" t="s">
        <v>98</v>
      </c>
      <c r="G39" s="78"/>
      <c r="H39" s="78"/>
      <c r="I39" s="78" t="s">
        <v>268</v>
      </c>
      <c r="J39" s="78" t="s">
        <v>268</v>
      </c>
    </row>
    <row r="40" spans="1:10" customFormat="1" x14ac:dyDescent="0.25">
      <c r="A40" s="72" t="s">
        <v>296</v>
      </c>
      <c r="B40" s="80" t="s">
        <v>297</v>
      </c>
      <c r="C40" s="145" t="s">
        <v>98</v>
      </c>
      <c r="D40" s="145" t="s">
        <v>98</v>
      </c>
      <c r="E40" s="145" t="s">
        <v>98</v>
      </c>
      <c r="F40" s="145" t="s">
        <v>98</v>
      </c>
      <c r="G40" s="78"/>
      <c r="H40" s="78"/>
      <c r="I40" s="78" t="s">
        <v>268</v>
      </c>
      <c r="J40" s="78" t="s">
        <v>268</v>
      </c>
    </row>
    <row r="41" spans="1:10" customFormat="1" ht="47.25" x14ac:dyDescent="0.25">
      <c r="A41" s="72" t="s">
        <v>298</v>
      </c>
      <c r="B41" s="73" t="s">
        <v>299</v>
      </c>
      <c r="C41" s="78" t="s">
        <v>78</v>
      </c>
      <c r="D41" s="78" t="s">
        <v>78</v>
      </c>
      <c r="E41" s="78" t="s">
        <v>78</v>
      </c>
      <c r="F41" s="78" t="s">
        <v>78</v>
      </c>
      <c r="G41" s="78"/>
      <c r="H41" s="78"/>
      <c r="I41" s="75" t="s">
        <v>268</v>
      </c>
      <c r="J41" s="75" t="s">
        <v>268</v>
      </c>
    </row>
    <row r="42" spans="1:10" customFormat="1" ht="31.5" x14ac:dyDescent="0.25">
      <c r="A42" s="72" t="s">
        <v>14</v>
      </c>
      <c r="B42" s="80" t="s">
        <v>300</v>
      </c>
      <c r="C42" s="78" t="s">
        <v>78</v>
      </c>
      <c r="D42" s="78" t="s">
        <v>78</v>
      </c>
      <c r="E42" s="78" t="s">
        <v>540</v>
      </c>
      <c r="F42" s="78" t="s">
        <v>540</v>
      </c>
      <c r="G42" s="78" t="s">
        <v>533</v>
      </c>
      <c r="H42" s="78" t="s">
        <v>533</v>
      </c>
      <c r="I42" s="78" t="s">
        <v>516</v>
      </c>
      <c r="J42" s="78" t="s">
        <v>516</v>
      </c>
    </row>
    <row r="43" spans="1:10" customFormat="1" x14ac:dyDescent="0.25">
      <c r="A43" s="72" t="s">
        <v>301</v>
      </c>
      <c r="B43" s="80" t="s">
        <v>302</v>
      </c>
      <c r="C43" s="78" t="s">
        <v>78</v>
      </c>
      <c r="D43" s="78" t="s">
        <v>78</v>
      </c>
      <c r="E43" s="78" t="s">
        <v>78</v>
      </c>
      <c r="F43" s="78" t="s">
        <v>78</v>
      </c>
      <c r="G43" s="78"/>
      <c r="H43" s="78"/>
      <c r="I43" s="78" t="s">
        <v>268</v>
      </c>
      <c r="J43" s="78" t="s">
        <v>268</v>
      </c>
    </row>
    <row r="44" spans="1:10" customFormat="1" x14ac:dyDescent="0.25">
      <c r="A44" s="72" t="s">
        <v>303</v>
      </c>
      <c r="B44" s="80" t="s">
        <v>304</v>
      </c>
      <c r="C44" s="78" t="s">
        <v>78</v>
      </c>
      <c r="D44" s="78" t="s">
        <v>78</v>
      </c>
      <c r="E44" s="78" t="s">
        <v>541</v>
      </c>
      <c r="F44" s="78" t="s">
        <v>541</v>
      </c>
      <c r="G44" s="78" t="s">
        <v>533</v>
      </c>
      <c r="H44" s="78" t="s">
        <v>533</v>
      </c>
      <c r="I44" s="78" t="s">
        <v>516</v>
      </c>
      <c r="J44" s="78" t="s">
        <v>516</v>
      </c>
    </row>
    <row r="45" spans="1:10" customFormat="1" ht="78.75" x14ac:dyDescent="0.25">
      <c r="A45" s="72" t="s">
        <v>305</v>
      </c>
      <c r="B45" s="80" t="s">
        <v>306</v>
      </c>
      <c r="C45" s="78" t="s">
        <v>78</v>
      </c>
      <c r="D45" s="78" t="s">
        <v>78</v>
      </c>
      <c r="E45" s="145" t="s">
        <v>98</v>
      </c>
      <c r="F45" s="145" t="s">
        <v>98</v>
      </c>
      <c r="G45" s="78"/>
      <c r="H45" s="78"/>
      <c r="I45" s="78" t="s">
        <v>268</v>
      </c>
      <c r="J45" s="78" t="s">
        <v>268</v>
      </c>
    </row>
    <row r="46" spans="1:10" customFormat="1" ht="157.5" x14ac:dyDescent="0.25">
      <c r="A46" s="72" t="s">
        <v>307</v>
      </c>
      <c r="B46" s="80" t="s">
        <v>308</v>
      </c>
      <c r="C46" s="145" t="s">
        <v>78</v>
      </c>
      <c r="D46" s="145" t="s">
        <v>78</v>
      </c>
      <c r="E46" s="145" t="s">
        <v>98</v>
      </c>
      <c r="F46" s="145" t="s">
        <v>98</v>
      </c>
      <c r="G46" s="78"/>
      <c r="H46" s="78"/>
      <c r="I46" s="78" t="s">
        <v>268</v>
      </c>
      <c r="J46" s="78" t="s">
        <v>268</v>
      </c>
    </row>
    <row r="47" spans="1:10" customFormat="1" x14ac:dyDescent="0.25">
      <c r="A47" s="72" t="s">
        <v>309</v>
      </c>
      <c r="B47" s="80" t="s">
        <v>310</v>
      </c>
      <c r="C47" s="145" t="s">
        <v>78</v>
      </c>
      <c r="D47" s="145" t="s">
        <v>78</v>
      </c>
      <c r="E47" s="145">
        <v>45777</v>
      </c>
      <c r="F47" s="145">
        <v>45777</v>
      </c>
      <c r="G47" s="78" t="s">
        <v>533</v>
      </c>
      <c r="H47" s="78" t="s">
        <v>533</v>
      </c>
      <c r="I47" s="78" t="s">
        <v>516</v>
      </c>
      <c r="J47" s="78" t="s">
        <v>516</v>
      </c>
    </row>
    <row r="48" spans="1:10" customFormat="1" ht="31.5" x14ac:dyDescent="0.25">
      <c r="A48" s="72" t="s">
        <v>311</v>
      </c>
      <c r="B48" s="73" t="s">
        <v>312</v>
      </c>
      <c r="C48" s="78"/>
      <c r="D48" s="78"/>
      <c r="E48" s="78" t="s">
        <v>268</v>
      </c>
      <c r="F48" s="78" t="s">
        <v>268</v>
      </c>
      <c r="G48" s="78"/>
      <c r="H48" s="78"/>
      <c r="I48" s="75" t="s">
        <v>268</v>
      </c>
      <c r="J48" s="75" t="s">
        <v>268</v>
      </c>
    </row>
    <row r="49" spans="1:10" customFormat="1" ht="31.5" x14ac:dyDescent="0.25">
      <c r="A49" s="72" t="s">
        <v>16</v>
      </c>
      <c r="B49" s="80" t="s">
        <v>313</v>
      </c>
      <c r="C49" s="145" t="s">
        <v>78</v>
      </c>
      <c r="D49" s="145" t="s">
        <v>78</v>
      </c>
      <c r="E49" s="145" t="s">
        <v>98</v>
      </c>
      <c r="F49" s="145" t="s">
        <v>98</v>
      </c>
      <c r="G49" s="78"/>
      <c r="H49" s="78"/>
      <c r="I49" s="78" t="s">
        <v>268</v>
      </c>
      <c r="J49" s="78" t="s">
        <v>268</v>
      </c>
    </row>
    <row r="50" spans="1:10" customFormat="1" ht="78.75" x14ac:dyDescent="0.25">
      <c r="A50" s="72" t="s">
        <v>314</v>
      </c>
      <c r="B50" s="80" t="s">
        <v>315</v>
      </c>
      <c r="C50" s="145" t="s">
        <v>78</v>
      </c>
      <c r="D50" s="145" t="s">
        <v>78</v>
      </c>
      <c r="E50" s="145" t="s">
        <v>98</v>
      </c>
      <c r="F50" s="145" t="s">
        <v>98</v>
      </c>
      <c r="G50" s="78"/>
      <c r="H50" s="78"/>
      <c r="I50" s="78" t="s">
        <v>268</v>
      </c>
      <c r="J50" s="78" t="s">
        <v>268</v>
      </c>
    </row>
    <row r="51" spans="1:10" customFormat="1" ht="63" x14ac:dyDescent="0.25">
      <c r="A51" s="72" t="s">
        <v>316</v>
      </c>
      <c r="B51" s="80" t="s">
        <v>317</v>
      </c>
      <c r="C51" s="145" t="s">
        <v>78</v>
      </c>
      <c r="D51" s="145" t="s">
        <v>78</v>
      </c>
      <c r="E51" s="145" t="s">
        <v>98</v>
      </c>
      <c r="F51" s="145" t="s">
        <v>98</v>
      </c>
      <c r="G51" s="78"/>
      <c r="H51" s="78"/>
      <c r="I51" s="78" t="s">
        <v>268</v>
      </c>
      <c r="J51" s="78" t="s">
        <v>268</v>
      </c>
    </row>
    <row r="52" spans="1:10" customFormat="1" ht="63" x14ac:dyDescent="0.25">
      <c r="A52" s="72" t="s">
        <v>318</v>
      </c>
      <c r="B52" s="80" t="s">
        <v>319</v>
      </c>
      <c r="C52" s="145" t="s">
        <v>78</v>
      </c>
      <c r="D52" s="145" t="s">
        <v>78</v>
      </c>
      <c r="E52" s="145" t="s">
        <v>98</v>
      </c>
      <c r="F52" s="145" t="s">
        <v>98</v>
      </c>
      <c r="G52" s="78"/>
      <c r="H52" s="78"/>
      <c r="I52" s="78" t="s">
        <v>268</v>
      </c>
      <c r="J52" s="78" t="s">
        <v>268</v>
      </c>
    </row>
    <row r="53" spans="1:10" customFormat="1" ht="31.5" x14ac:dyDescent="0.25">
      <c r="A53" s="72" t="s">
        <v>320</v>
      </c>
      <c r="B53" s="81" t="s">
        <v>321</v>
      </c>
      <c r="C53" s="145" t="s">
        <v>78</v>
      </c>
      <c r="D53" s="145" t="s">
        <v>78</v>
      </c>
      <c r="E53" s="145" t="s">
        <v>78</v>
      </c>
      <c r="F53" s="145" t="s">
        <v>78</v>
      </c>
      <c r="G53" s="78"/>
      <c r="H53" s="78"/>
      <c r="I53" s="78"/>
      <c r="J53" s="78"/>
    </row>
    <row r="54" spans="1:10" customFormat="1" ht="31.5" x14ac:dyDescent="0.25">
      <c r="A54" s="72" t="s">
        <v>322</v>
      </c>
      <c r="B54" s="80" t="s">
        <v>323</v>
      </c>
      <c r="C54" s="145" t="s">
        <v>78</v>
      </c>
      <c r="D54" s="145" t="s">
        <v>78</v>
      </c>
      <c r="E54" s="145" t="s">
        <v>78</v>
      </c>
      <c r="F54" s="145" t="s">
        <v>78</v>
      </c>
      <c r="G54" s="78" t="s">
        <v>268</v>
      </c>
      <c r="H54" s="78" t="s">
        <v>268</v>
      </c>
      <c r="I54" s="78" t="s">
        <v>268</v>
      </c>
      <c r="J54" s="78" t="s">
        <v>268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77" type="noConversion"/>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'3.3 паспорт описание'!Область_печати</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2024-07-15T11:30:46Z</cp:lastPrinted>
  <dcterms:created xsi:type="dcterms:W3CDTF">2024-04-28T21:19:55Z</dcterms:created>
  <dcterms:modified xsi:type="dcterms:W3CDTF">2026-02-12T16:01:26Z</dcterms:modified>
</cp:coreProperties>
</file>